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1475" windowHeight="12540" tabRatio="989"/>
  </bookViews>
  <sheets>
    <sheet name="目录" sheetId="86" r:id="rId1"/>
    <sheet name="2017年随州市（州）一般公共预算收入情况表" sheetId="1" r:id="rId2"/>
    <sheet name="2017年本级一般公共预算收入情况表" sheetId="2" r:id="rId3"/>
    <sheet name="2017年随州市（州）一般公共预算支出情况表" sheetId="3" r:id="rId4"/>
    <sheet name="2017年本级一般公共预算" sheetId="4" r:id="rId5"/>
    <sheet name="2017年本级专项转移支付情况表" sheetId="80" r:id="rId6"/>
    <sheet name="2017年随州市政府一般债务限额余额表  " sheetId="6" r:id="rId7"/>
    <sheet name="2017年随州市（州）政府性基金收入情况表" sheetId="7" r:id="rId8"/>
    <sheet name="2017年本级政府性基金收入情况表" sheetId="8" r:id="rId9"/>
    <sheet name="2017年随州市（州）政府性基金支出情况表" sheetId="9" r:id="rId10"/>
    <sheet name="2017年本级政府性基金支出情况表" sheetId="10" r:id="rId11"/>
    <sheet name="2017年本级政府性基金专项转移支付情况表 " sheetId="83" r:id="rId12"/>
    <sheet name="2017年随州市政府专项债务限额余额表 " sheetId="11" r:id="rId13"/>
    <sheet name="2017年随州市（州）国有资本经营收入情况表" sheetId="12" r:id="rId14"/>
    <sheet name="2017年本级国有资本经营收入情况表" sheetId="13" r:id="rId15"/>
    <sheet name="2017年随州市（州）国有资本经营支出情况表" sheetId="14" r:id="rId16"/>
    <sheet name="2017年本级国有资本经营支出情况表" sheetId="15" r:id="rId17"/>
    <sheet name="2017年本级国有资本经营专项转移支付情况表" sheetId="84" r:id="rId18"/>
    <sheet name="2017年随州市市（州）社会保障基金收入情况表" sheetId="16" r:id="rId19"/>
    <sheet name="2017年本级社会保障基金收入情况表" sheetId="17" r:id="rId20"/>
    <sheet name="2017年随州市市（州）社会保障基金支出情况表" sheetId="18" r:id="rId21"/>
    <sheet name="2017年本级社会保障基金支出情况表" sheetId="19" r:id="rId22"/>
    <sheet name="2017年随州市市（州）财政收入情况表" sheetId="20" r:id="rId23"/>
    <sheet name="2017年随州市市（州）财政支出情况表" sheetId="21" r:id="rId24"/>
  </sheets>
  <externalReferences>
    <externalReference r:id="rId25"/>
    <externalReference r:id="rId26"/>
    <externalReference r:id="rId27"/>
    <externalReference r:id="rId28"/>
  </externalReferences>
  <definedNames>
    <definedName name="_2005年8月取数查询_查询_交叉表" localSheetId="5">[1]人员职务!#REF!</definedName>
    <definedName name="_2005年8月取数查询_查询_交叉表">[1]人员职务!#REF!</definedName>
    <definedName name="_xlnm._FilterDatabase" localSheetId="4" hidden="1">'2017年本级一般公共预算'!$A$3:$I$2174</definedName>
    <definedName name="_xlnm._FilterDatabase" localSheetId="2" hidden="1">'2017年本级一般公共预算收入情况表'!$A$3:$IJ$97</definedName>
    <definedName name="_xlnm._FilterDatabase" localSheetId="10" hidden="1">'2017年本级政府性基金支出情况表'!$A$3:$O$208</definedName>
    <definedName name="_xlnm._FilterDatabase" localSheetId="1" hidden="1">'2017年随州市（州）一般公共预算收入情况表'!$A$3:$IQ$28</definedName>
    <definedName name="_xlnm._FilterDatabase" localSheetId="3" hidden="1">'2017年随州市（州）一般公共预算支出情况表'!$A$3:$J$31</definedName>
    <definedName name="_Order1" hidden="1">255</definedName>
    <definedName name="_Order2" hidden="1">255</definedName>
    <definedName name="_s1">#REF!</definedName>
    <definedName name="BM8_SelectZBM.BM8_ZBMChangeKMM" localSheetId="5">[2]!BM8_SelectZBM.BM8_ZBMChangeKMM</definedName>
    <definedName name="BM8_SelectZBM.BM8_ZBMChangeKMM">[3]!BM8_SelectZBM.BM8_ZBMChangeKMM</definedName>
    <definedName name="BM8_SelectZBM.BM8_ZBMminusOption" localSheetId="5">[2]!BM8_SelectZBM.BM8_ZBMminusOption</definedName>
    <definedName name="BM8_SelectZBM.BM8_ZBMminusOption">[3]!BM8_SelectZBM.BM8_ZBMminusOption</definedName>
    <definedName name="BM8_SelectZBM.BM8_ZBMSumOption" localSheetId="5">[2]!BM8_SelectZBM.BM8_ZBMSumOption</definedName>
    <definedName name="BM8_SelectZBM.BM8_ZBMSumOption">[3]!BM8_SelectZBM.BM8_ZBMSumOption</definedName>
    <definedName name="_xlnm.Database" localSheetId="5" hidden="1">#REF!</definedName>
    <definedName name="_xlnm.Database">#REF!</definedName>
    <definedName name="gxxe2003">[4]P1012001!$A$6:$E$117</definedName>
    <definedName name="_xlnm.Print_Area" localSheetId="19">'2017年本级社会保障基金收入情况表'!$A$1:$G$45</definedName>
    <definedName name="_xlnm.Print_Area" localSheetId="21">'2017年本级社会保障基金支出情况表'!$A$1:$F$30</definedName>
    <definedName name="_xlnm.Print_Area" localSheetId="4">'2017年本级一般公共预算'!$B$1:$I$2174</definedName>
    <definedName name="_xlnm.Print_Area" localSheetId="2">'2017年本级一般公共预算收入情况表'!$A$1:$G$97</definedName>
    <definedName name="_xlnm.Print_Area" localSheetId="8">'2017年本级政府性基金收入情况表'!$A$1:$G$40</definedName>
    <definedName name="_xlnm.Print_Area" localSheetId="10">'2017年本级政府性基金支出情况表'!$B$1:$H$208</definedName>
    <definedName name="_xlnm.Print_Area" localSheetId="15">'2017年随州市（州）国有资本经营支出情况表'!$A$1:$D$40</definedName>
    <definedName name="_xlnm.Print_Area" localSheetId="1">'2017年随州市（州）一般公共预算收入情况表'!$A$1:$D$30</definedName>
    <definedName name="_xlnm.Print_Area" localSheetId="3">'2017年随州市（州）一般公共预算支出情况表'!$A$1:$D$31</definedName>
    <definedName name="_xlnm.Print_Area" localSheetId="7">'2017年随州市（州）政府性基金收入情况表'!$A$1:$D$26</definedName>
    <definedName name="_xlnm.Print_Area" localSheetId="9">'2017年随州市（州）政府性基金支出情况表'!$A$1:$D$16</definedName>
    <definedName name="_xlnm.Print_Area" localSheetId="22">'2017年随州市市（州）财政收入情况表'!$A$1:$G$13</definedName>
    <definedName name="_xlnm.Print_Area" localSheetId="23">'2017年随州市市（州）财政支出情况表'!$A$1:$G$29</definedName>
    <definedName name="_xlnm.Print_Area" localSheetId="20">'2017年随州市市（州）社会保障基金支出情况表'!$A$1:$F$34</definedName>
    <definedName name="_xlnm.Print_Area" localSheetId="6">'2017年随州市政府一般债务限额余额表  '!$A$1:$C$30</definedName>
    <definedName name="_xlnm.Print_Area" localSheetId="12">'2017年随州市政府专项债务限额余额表 '!$A$2:$C$36</definedName>
    <definedName name="_xlnm.Print_Area">#REF!</definedName>
    <definedName name="_xlnm.Print_Titles" localSheetId="14">'2017年本级国有资本经营收入情况表'!$1:$3</definedName>
    <definedName name="_xlnm.Print_Titles" localSheetId="19">'2017年本级社会保障基金收入情况表'!$1:$3</definedName>
    <definedName name="_xlnm.Print_Titles" localSheetId="4">'2017年本级一般公共预算'!$1:$3</definedName>
    <definedName name="_xlnm.Print_Titles" localSheetId="2">'2017年本级一般公共预算收入情况表'!$1:$3</definedName>
    <definedName name="_xlnm.Print_Titles" localSheetId="8">'2017年本级政府性基金收入情况表'!$1:$3</definedName>
    <definedName name="_xlnm.Print_Titles" localSheetId="10">'2017年本级政府性基金支出情况表'!$1:$3</definedName>
    <definedName name="_xlnm.Print_Titles" localSheetId="5">'2017年本级专项转移支付情况表'!$A:$A,'2017年本级专项转移支付情况表'!$1:$21</definedName>
    <definedName name="_xlnm.Print_Titles" localSheetId="3">'2017年随州市（州）一般公共预算支出情况表'!$1:$3</definedName>
    <definedName name="_xlnm.Print_Titles" localSheetId="7">'2017年随州市（州）政府性基金收入情况表'!$1:$3</definedName>
    <definedName name="_xlnm.Print_Titles" localSheetId="9">'2017年随州市（州）政府性基金支出情况表'!$1:$3</definedName>
    <definedName name="_xlnm.Print_Titles" localSheetId="18">'2017年随州市市（州）社会保障基金收入情况表'!$1:$3</definedName>
    <definedName name="_xlnm.Print_Titles" localSheetId="20">'2017年随州市市（州）社会保障基金支出情况表'!$1:$1</definedName>
    <definedName name="_xlnm.Print_Titles" localSheetId="6">'2017年随州市政府一般债务限额余额表  '!$1:$3</definedName>
    <definedName name="_xlnm.Print_Titles" localSheetId="12">'2017年随州市政府专项债务限额余额表 '!$2:$4</definedName>
    <definedName name="汇率" localSheetId="5">#REF!</definedName>
    <definedName name="汇率">#REF!</definedName>
    <definedName name="生产列1" localSheetId="5">#REF!</definedName>
    <definedName name="生产列1">#REF!</definedName>
    <definedName name="生产列11" localSheetId="5">#REF!</definedName>
    <definedName name="生产列11">#REF!</definedName>
    <definedName name="生产列15" localSheetId="5">#REF!</definedName>
    <definedName name="生产列15">#REF!</definedName>
    <definedName name="生产列16" localSheetId="5">#REF!</definedName>
    <definedName name="生产列16">#REF!</definedName>
    <definedName name="生产列17" localSheetId="5">#REF!</definedName>
    <definedName name="生产列17">#REF!</definedName>
    <definedName name="生产列19" localSheetId="5">#REF!</definedName>
    <definedName name="生产列19">#REF!</definedName>
    <definedName name="生产列2" localSheetId="5">#REF!</definedName>
    <definedName name="生产列2">#REF!</definedName>
    <definedName name="生产列20" localSheetId="5">#REF!</definedName>
    <definedName name="生产列20">#REF!</definedName>
    <definedName name="生产列3" localSheetId="5">#REF!</definedName>
    <definedName name="生产列3">#REF!</definedName>
    <definedName name="生产列4" localSheetId="5">#REF!</definedName>
    <definedName name="生产列4">#REF!</definedName>
    <definedName name="生产列5" localSheetId="5">#REF!</definedName>
    <definedName name="生产列5">#REF!</definedName>
    <definedName name="生产列6" localSheetId="5">#REF!</definedName>
    <definedName name="生产列6">#REF!</definedName>
    <definedName name="生产列7" localSheetId="5">#REF!</definedName>
    <definedName name="生产列7">#REF!</definedName>
    <definedName name="生产列8" localSheetId="5">#REF!</definedName>
    <definedName name="生产列8">#REF!</definedName>
    <definedName name="生产列9" localSheetId="5">#REF!</definedName>
    <definedName name="生产列9">#REF!</definedName>
    <definedName name="生产期" localSheetId="5">#REF!</definedName>
    <definedName name="生产期">#REF!</definedName>
    <definedName name="生产期1" localSheetId="5">#REF!</definedName>
    <definedName name="生产期1">#REF!</definedName>
    <definedName name="生产期11" localSheetId="5">#REF!</definedName>
    <definedName name="生产期11">#REF!</definedName>
    <definedName name="生产期15" localSheetId="5">#REF!</definedName>
    <definedName name="生产期15">#REF!</definedName>
    <definedName name="生产期16" localSheetId="5">#REF!</definedName>
    <definedName name="生产期16">#REF!</definedName>
    <definedName name="生产期17" localSheetId="5">#REF!</definedName>
    <definedName name="生产期17">#REF!</definedName>
    <definedName name="生产期19" localSheetId="5">#REF!</definedName>
    <definedName name="生产期19">#REF!</definedName>
    <definedName name="生产期2" localSheetId="5">#REF!</definedName>
    <definedName name="生产期2">#REF!</definedName>
    <definedName name="生产期20" localSheetId="5">#REF!</definedName>
    <definedName name="生产期20">#REF!</definedName>
    <definedName name="生产期3" localSheetId="5">#REF!</definedName>
    <definedName name="生产期3">#REF!</definedName>
    <definedName name="生产期4" localSheetId="5">#REF!</definedName>
    <definedName name="生产期4">#REF!</definedName>
    <definedName name="生产期5" localSheetId="5">#REF!</definedName>
    <definedName name="生产期5">#REF!</definedName>
    <definedName name="生产期6" localSheetId="5">#REF!</definedName>
    <definedName name="生产期6">#REF!</definedName>
    <definedName name="生产期7" localSheetId="5">#REF!</definedName>
    <definedName name="生产期7">#REF!</definedName>
    <definedName name="生产期8" localSheetId="5">#REF!</definedName>
    <definedName name="生产期8">#REF!</definedName>
    <definedName name="生产期9" localSheetId="5">#REF!</definedName>
    <definedName name="生产期9">#REF!</definedName>
    <definedName name="生产日期">#REF!</definedName>
  </definedNames>
  <calcPr calcId="145621"/>
</workbook>
</file>

<file path=xl/calcChain.xml><?xml version="1.0" encoding="utf-8"?>
<calcChain xmlns="http://schemas.openxmlformats.org/spreadsheetml/2006/main">
  <c r="B37" i="16" l="1"/>
  <c r="B21" i="19"/>
  <c r="G44" i="15"/>
  <c r="G37" i="15"/>
  <c r="G35" i="15"/>
  <c r="G34" i="15"/>
  <c r="G4" i="15"/>
  <c r="D14" i="14"/>
  <c r="D30" i="14"/>
  <c r="D29" i="14"/>
  <c r="G60" i="13"/>
  <c r="G43" i="13"/>
  <c r="G41" i="13"/>
  <c r="H198" i="10"/>
  <c r="H196" i="10"/>
  <c r="H121" i="10"/>
  <c r="H117" i="10"/>
  <c r="H116" i="10"/>
  <c r="H114" i="10"/>
  <c r="H113" i="10"/>
  <c r="H110" i="10"/>
  <c r="H109" i="10"/>
  <c r="H107" i="10"/>
  <c r="H102" i="10"/>
  <c r="H99" i="10"/>
  <c r="H98" i="10"/>
  <c r="H97" i="10"/>
  <c r="H96" i="10"/>
  <c r="H95" i="10"/>
  <c r="H93" i="10"/>
  <c r="H92" i="10"/>
  <c r="H89" i="10"/>
  <c r="H85" i="10"/>
  <c r="H84" i="10"/>
  <c r="H83" i="10"/>
  <c r="H68" i="10"/>
  <c r="H67" i="10"/>
  <c r="H66" i="10"/>
  <c r="H63" i="10"/>
  <c r="H60" i="10"/>
  <c r="H34" i="10"/>
  <c r="H32" i="10"/>
  <c r="H26" i="10"/>
  <c r="H25" i="10"/>
  <c r="H24" i="10"/>
  <c r="H23" i="10"/>
  <c r="H10" i="10"/>
  <c r="H13" i="10"/>
  <c r="H9" i="10"/>
  <c r="C9" i="21"/>
  <c r="G9" i="21" s="1"/>
  <c r="B9" i="21"/>
  <c r="B8" i="21"/>
  <c r="B6" i="21"/>
  <c r="B5" i="21"/>
  <c r="C12" i="20"/>
  <c r="D12" i="20"/>
  <c r="C9" i="20"/>
  <c r="G9" i="20" s="1"/>
  <c r="B6" i="20"/>
  <c r="B22" i="19"/>
  <c r="B40" i="17"/>
  <c r="B39" i="17"/>
  <c r="B38" i="17"/>
  <c r="B37" i="17"/>
  <c r="B21" i="18"/>
  <c r="B40" i="16"/>
  <c r="B39" i="16"/>
  <c r="B38" i="16"/>
  <c r="B21" i="1"/>
  <c r="B26" i="1"/>
  <c r="B5" i="1"/>
  <c r="B18" i="1"/>
  <c r="H2170" i="4"/>
  <c r="H2168" i="4"/>
  <c r="H2167" i="4"/>
  <c r="H2164" i="4"/>
  <c r="H2159" i="4"/>
  <c r="H2151" i="4"/>
  <c r="H1385" i="4"/>
  <c r="H1382" i="4"/>
  <c r="H1381" i="4"/>
  <c r="H1378" i="4"/>
  <c r="H1373" i="4"/>
  <c r="H1363" i="4"/>
  <c r="H1359" i="4"/>
  <c r="H1358" i="4"/>
  <c r="H1356" i="4"/>
  <c r="H1333" i="4"/>
  <c r="H1332" i="4"/>
  <c r="H1325" i="4"/>
  <c r="H1320" i="4"/>
  <c r="H1317" i="4"/>
  <c r="H1316" i="4"/>
  <c r="H1313" i="4"/>
  <c r="H1312" i="4"/>
  <c r="H1311" i="4"/>
  <c r="H1309" i="4"/>
  <c r="H1307" i="4"/>
  <c r="H1304" i="4"/>
  <c r="H1302" i="4"/>
  <c r="H1291" i="4"/>
  <c r="H1283" i="4"/>
  <c r="H1282" i="4"/>
  <c r="H1277" i="4"/>
  <c r="H1268" i="4"/>
  <c r="H1265" i="4"/>
  <c r="H1241" i="4"/>
  <c r="H1240" i="4"/>
  <c r="H1236" i="4"/>
  <c r="H1233" i="4"/>
  <c r="H1232" i="4"/>
  <c r="H1228" i="4"/>
  <c r="H1227" i="4"/>
  <c r="H1226" i="4"/>
  <c r="H1224" i="4"/>
  <c r="H1223" i="4"/>
  <c r="H1221" i="4"/>
  <c r="H1220" i="4"/>
  <c r="H1211" i="4"/>
  <c r="H1178" i="4"/>
  <c r="H1173" i="4"/>
  <c r="H1172" i="4"/>
  <c r="H1171" i="4"/>
  <c r="H1170" i="4"/>
  <c r="H1167" i="4"/>
  <c r="H1165" i="4"/>
  <c r="H1161" i="4"/>
  <c r="H1157" i="4"/>
  <c r="H1154" i="4"/>
  <c r="H1148" i="4"/>
  <c r="H1147" i="4"/>
  <c r="H1146" i="4"/>
  <c r="H1142" i="4"/>
  <c r="H1135" i="4"/>
  <c r="H1134" i="4"/>
  <c r="H1133" i="4"/>
  <c r="H1126" i="4"/>
  <c r="H1124" i="4"/>
  <c r="H1112" i="4"/>
  <c r="H1098" i="4"/>
  <c r="H1090" i="4"/>
  <c r="H1079" i="4"/>
  <c r="H1074" i="4"/>
  <c r="H1073" i="4"/>
  <c r="H1072" i="4"/>
  <c r="H1069" i="4"/>
  <c r="H1068" i="4"/>
  <c r="H1061" i="4"/>
  <c r="H1060" i="4"/>
  <c r="H1038" i="4"/>
  <c r="H1033" i="4"/>
  <c r="H1028" i="4"/>
  <c r="H1025" i="4"/>
  <c r="H1021" i="4"/>
  <c r="H1018" i="4"/>
  <c r="H1017" i="4"/>
  <c r="H1015" i="4"/>
  <c r="H1014" i="4"/>
  <c r="H1012" i="4"/>
  <c r="H1007" i="4"/>
  <c r="H1005" i="4"/>
  <c r="H1000" i="4"/>
  <c r="H994" i="4"/>
  <c r="H993" i="4"/>
  <c r="H988" i="4"/>
  <c r="H987" i="4"/>
  <c r="H981" i="4"/>
  <c r="H978" i="4"/>
  <c r="H962" i="4"/>
  <c r="H958" i="4"/>
  <c r="H956" i="4"/>
  <c r="H954" i="4"/>
  <c r="H953" i="4"/>
  <c r="H952" i="4"/>
  <c r="H950" i="4"/>
  <c r="H949" i="4"/>
  <c r="H948" i="4"/>
  <c r="H945" i="4"/>
  <c r="H944" i="4"/>
  <c r="H943" i="4"/>
  <c r="H941" i="4"/>
  <c r="H940" i="4"/>
  <c r="H938" i="4"/>
  <c r="H937" i="4"/>
  <c r="H925" i="4"/>
  <c r="H924" i="4"/>
  <c r="H920" i="4"/>
  <c r="H918" i="4"/>
  <c r="H917" i="4"/>
  <c r="H916" i="4"/>
  <c r="H912" i="4"/>
  <c r="H910" i="4"/>
  <c r="H908" i="4"/>
  <c r="H904" i="4"/>
  <c r="H896" i="4"/>
  <c r="H894" i="4"/>
  <c r="H893" i="4"/>
  <c r="H892" i="4"/>
  <c r="H891" i="4"/>
  <c r="H889" i="4"/>
  <c r="H887" i="4"/>
  <c r="H886" i="4"/>
  <c r="H883" i="4"/>
  <c r="H882" i="4"/>
  <c r="H881" i="4"/>
  <c r="H880" i="4"/>
  <c r="H879" i="4"/>
  <c r="H878" i="4"/>
  <c r="H877" i="4"/>
  <c r="H876" i="4"/>
  <c r="H874" i="4"/>
  <c r="H873" i="4"/>
  <c r="H872" i="4"/>
  <c r="H870" i="4"/>
  <c r="H865" i="4"/>
  <c r="H863" i="4"/>
  <c r="H862" i="4"/>
  <c r="H860" i="4"/>
  <c r="H859" i="4"/>
  <c r="H858" i="4"/>
  <c r="H857" i="4"/>
  <c r="H843" i="4"/>
  <c r="H840" i="4"/>
  <c r="H839" i="4"/>
  <c r="H832" i="4"/>
  <c r="H831" i="4"/>
  <c r="H804" i="4"/>
  <c r="H799" i="4"/>
  <c r="H798" i="4"/>
  <c r="H796" i="4"/>
  <c r="H794" i="4"/>
  <c r="H786" i="4"/>
  <c r="H785" i="4"/>
  <c r="H782" i="4"/>
  <c r="H781" i="4"/>
  <c r="H779" i="4"/>
  <c r="H778" i="4"/>
  <c r="H775" i="4"/>
  <c r="H772" i="4"/>
  <c r="H766" i="4"/>
  <c r="H762" i="4"/>
  <c r="H761" i="4"/>
  <c r="H760" i="4"/>
  <c r="H757" i="4"/>
  <c r="H755" i="4"/>
  <c r="H754" i="4"/>
  <c r="H752" i="4"/>
  <c r="H751" i="4"/>
  <c r="H750" i="4"/>
  <c r="H748" i="4"/>
  <c r="H743" i="4"/>
  <c r="H742" i="4"/>
  <c r="H740" i="4"/>
  <c r="H737" i="4"/>
  <c r="H736" i="4"/>
  <c r="H735" i="4"/>
  <c r="H729" i="4"/>
  <c r="H722" i="4"/>
  <c r="H719" i="4"/>
  <c r="H718" i="4"/>
  <c r="H716" i="4"/>
  <c r="H713" i="4"/>
  <c r="H710" i="4"/>
  <c r="H709" i="4"/>
  <c r="H707" i="4"/>
  <c r="H706" i="4"/>
  <c r="H705" i="4"/>
  <c r="H701" i="4"/>
  <c r="H699" i="4"/>
  <c r="H690" i="4"/>
  <c r="H689" i="4"/>
  <c r="H686" i="4"/>
  <c r="H685" i="4"/>
  <c r="H684" i="4"/>
  <c r="H681" i="4"/>
  <c r="H676" i="4"/>
  <c r="H675" i="4"/>
  <c r="H674" i="4"/>
  <c r="H673" i="4"/>
  <c r="H671" i="4"/>
  <c r="H670" i="4"/>
  <c r="H667" i="4"/>
  <c r="H665" i="4"/>
  <c r="H664" i="4"/>
  <c r="H663" i="4"/>
  <c r="H661" i="4"/>
  <c r="H660" i="4"/>
  <c r="H658" i="4"/>
  <c r="H657" i="4"/>
  <c r="H656" i="4"/>
  <c r="H655" i="4"/>
  <c r="H654" i="4"/>
  <c r="H652" i="4"/>
  <c r="H648" i="4"/>
  <c r="H647" i="4"/>
  <c r="H646" i="4"/>
  <c r="H644" i="4"/>
  <c r="H638" i="4"/>
  <c r="H630" i="4"/>
  <c r="H629" i="4"/>
  <c r="H628" i="4"/>
  <c r="H627" i="4"/>
  <c r="H625" i="4"/>
  <c r="H624" i="4"/>
  <c r="H623" i="4"/>
  <c r="H619" i="4"/>
  <c r="H617" i="4"/>
  <c r="H616" i="4"/>
  <c r="H615" i="4"/>
  <c r="H614" i="4"/>
  <c r="H613" i="4"/>
  <c r="H611" i="4"/>
  <c r="H610" i="4"/>
  <c r="H608" i="4"/>
  <c r="H607" i="4"/>
  <c r="H606" i="4"/>
  <c r="H604" i="4"/>
  <c r="H603" i="4"/>
  <c r="H601" i="4"/>
  <c r="H600" i="4"/>
  <c r="H596" i="4"/>
  <c r="H594" i="4"/>
  <c r="H593" i="4"/>
  <c r="H591" i="4"/>
  <c r="H589" i="4"/>
  <c r="H587" i="4"/>
  <c r="H586" i="4"/>
  <c r="H584" i="4"/>
  <c r="H583" i="4"/>
  <c r="H578" i="4"/>
  <c r="H576" i="4"/>
  <c r="H565" i="4"/>
  <c r="H564" i="4"/>
  <c r="H559" i="4"/>
  <c r="H558" i="4"/>
  <c r="H557" i="4"/>
  <c r="H556" i="4"/>
  <c r="H554" i="4"/>
  <c r="H553" i="4"/>
  <c r="H550" i="4"/>
  <c r="H547" i="4"/>
  <c r="H544" i="4"/>
  <c r="H541" i="4"/>
  <c r="H532" i="4"/>
  <c r="H528" i="4"/>
  <c r="H525" i="4"/>
  <c r="H521" i="4"/>
  <c r="H520" i="4"/>
  <c r="H516" i="4"/>
  <c r="H494" i="4"/>
  <c r="H491" i="4"/>
  <c r="H489" i="4"/>
  <c r="H488" i="4"/>
  <c r="H476" i="4"/>
  <c r="H471" i="4"/>
  <c r="H455" i="4"/>
  <c r="H454" i="4"/>
  <c r="H452" i="4"/>
  <c r="H451" i="4"/>
  <c r="H448" i="4"/>
  <c r="H444" i="4"/>
  <c r="H441" i="4"/>
  <c r="H439" i="4"/>
  <c r="H437" i="4"/>
  <c r="H436" i="4"/>
  <c r="H411" i="4"/>
  <c r="H408" i="4"/>
  <c r="H407" i="4"/>
  <c r="H387" i="4"/>
  <c r="H384" i="4"/>
  <c r="H383" i="4"/>
  <c r="H381" i="4"/>
  <c r="H379" i="4"/>
  <c r="H378" i="4"/>
  <c r="H375" i="4"/>
  <c r="H352" i="4"/>
  <c r="H345" i="4"/>
  <c r="H343" i="4"/>
  <c r="H341" i="4"/>
  <c r="H340" i="4"/>
  <c r="H338" i="4"/>
  <c r="H337" i="4"/>
  <c r="H336" i="4"/>
  <c r="H335" i="4"/>
  <c r="H333" i="4"/>
  <c r="H330" i="4"/>
  <c r="H328" i="4"/>
  <c r="H326" i="4"/>
  <c r="H325" i="4"/>
  <c r="H318" i="4"/>
  <c r="H317" i="4"/>
  <c r="H312" i="4"/>
  <c r="H257" i="4"/>
  <c r="H254" i="4"/>
  <c r="H251" i="4"/>
  <c r="H242" i="4"/>
  <c r="H241" i="4"/>
  <c r="H238" i="4"/>
  <c r="H236" i="4"/>
  <c r="H232" i="4"/>
  <c r="H230" i="4"/>
  <c r="H227" i="4"/>
  <c r="H226" i="4"/>
  <c r="H224" i="4"/>
  <c r="H222" i="4"/>
  <c r="H220" i="4"/>
  <c r="H219" i="4"/>
  <c r="H217" i="4"/>
  <c r="H212" i="4"/>
  <c r="H211" i="4"/>
  <c r="H209" i="4"/>
  <c r="H207" i="4"/>
  <c r="H205" i="4"/>
  <c r="H204" i="4"/>
  <c r="H202" i="4"/>
  <c r="H200" i="4"/>
  <c r="H198" i="4"/>
  <c r="H194" i="4"/>
  <c r="H193" i="4"/>
  <c r="H189" i="4"/>
  <c r="H187" i="4"/>
  <c r="H182" i="4"/>
  <c r="H180" i="4"/>
  <c r="H175" i="4"/>
  <c r="H172" i="4"/>
  <c r="H170" i="4"/>
  <c r="H169" i="4"/>
  <c r="H168" i="4"/>
  <c r="H167" i="4"/>
  <c r="H165" i="4"/>
  <c r="H162" i="4"/>
  <c r="H160" i="4"/>
  <c r="H155" i="4"/>
  <c r="H152" i="4"/>
  <c r="H150" i="4"/>
  <c r="H138" i="4"/>
  <c r="H136" i="4"/>
  <c r="H129" i="4"/>
  <c r="H127" i="4"/>
  <c r="H126" i="4"/>
  <c r="H124" i="4"/>
  <c r="H123" i="4"/>
  <c r="H120" i="4"/>
  <c r="H118" i="4"/>
  <c r="H117" i="4"/>
  <c r="H115" i="4"/>
  <c r="H112" i="4"/>
  <c r="H110" i="4"/>
  <c r="H106" i="4"/>
  <c r="H105" i="4"/>
  <c r="H93" i="4"/>
  <c r="H87" i="4"/>
  <c r="H86" i="4"/>
  <c r="H74" i="4"/>
  <c r="H73" i="4"/>
  <c r="H72" i="4"/>
  <c r="H69" i="4"/>
  <c r="H67" i="4"/>
  <c r="H66" i="4"/>
  <c r="H65" i="4"/>
  <c r="H64" i="4"/>
  <c r="H63" i="4"/>
  <c r="H61" i="4"/>
  <c r="H57" i="4"/>
  <c r="H56" i="4"/>
  <c r="H52" i="4"/>
  <c r="H50" i="4"/>
  <c r="H49" i="4"/>
  <c r="H47" i="4"/>
  <c r="H40" i="4"/>
  <c r="H38" i="4"/>
  <c r="H37" i="4"/>
  <c r="H35" i="4"/>
  <c r="H34" i="4"/>
  <c r="H33" i="4"/>
  <c r="H32" i="4"/>
  <c r="H31" i="4"/>
  <c r="H30" i="4"/>
  <c r="H29" i="4"/>
  <c r="H28" i="4"/>
  <c r="H26" i="4"/>
  <c r="H24" i="4"/>
  <c r="H23" i="4"/>
  <c r="H22" i="4"/>
  <c r="H21" i="4"/>
  <c r="H20" i="4"/>
  <c r="H19" i="4"/>
  <c r="H14" i="4"/>
  <c r="H13" i="4"/>
  <c r="H11" i="4"/>
  <c r="H10" i="4"/>
  <c r="H8" i="4"/>
  <c r="H7" i="4"/>
  <c r="B56" i="12"/>
  <c r="B8" i="20" s="1"/>
  <c r="B16" i="9"/>
  <c r="B26" i="7"/>
  <c r="B31" i="3"/>
  <c r="B4" i="21" s="1"/>
  <c r="B12" i="21" s="1"/>
  <c r="B4" i="1"/>
  <c r="D34" i="8"/>
  <c r="D1371" i="4"/>
  <c r="H1371" i="4" s="1"/>
  <c r="D1372" i="4"/>
  <c r="H1372" i="4" s="1"/>
  <c r="D1373" i="4"/>
  <c r="C1373" i="4"/>
  <c r="C30" i="2"/>
  <c r="B30" i="2"/>
  <c r="C38" i="2"/>
  <c r="B38" i="2"/>
  <c r="D2148" i="4"/>
  <c r="E13" i="21"/>
  <c r="E12" i="21"/>
  <c r="E13" i="20"/>
  <c r="E12" i="20"/>
  <c r="E44" i="15"/>
  <c r="C44" i="15"/>
  <c r="B44" i="15"/>
  <c r="C8" i="15"/>
  <c r="G8" i="15" s="1"/>
  <c r="B8" i="15"/>
  <c r="C39" i="14"/>
  <c r="D39" i="14" s="1"/>
  <c r="B60" i="13"/>
  <c r="B9" i="20" s="1"/>
  <c r="E53" i="13"/>
  <c r="G53" i="13" s="1"/>
  <c r="C53" i="13"/>
  <c r="B53" i="13"/>
  <c r="C4" i="13"/>
  <c r="G4" i="13" s="1"/>
  <c r="B4" i="13"/>
  <c r="C54" i="12"/>
  <c r="B4" i="83"/>
  <c r="G207" i="10"/>
  <c r="G201" i="10"/>
  <c r="G200" i="10"/>
  <c r="D200" i="10"/>
  <c r="G198" i="10"/>
  <c r="D197" i="10"/>
  <c r="G197" i="10" s="1"/>
  <c r="D196" i="10"/>
  <c r="G196" i="10" s="1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E111" i="10"/>
  <c r="H111" i="10" s="1"/>
  <c r="D111" i="10"/>
  <c r="C111" i="10"/>
  <c r="F103" i="10"/>
  <c r="H103" i="10" s="1"/>
  <c r="E94" i="10"/>
  <c r="H94" i="10" s="1"/>
  <c r="D94" i="10"/>
  <c r="C94" i="10"/>
  <c r="D74" i="10"/>
  <c r="D72" i="10"/>
  <c r="E58" i="10"/>
  <c r="H58" i="10" s="1"/>
  <c r="D58" i="10"/>
  <c r="D57" i="10" s="1"/>
  <c r="C58" i="10"/>
  <c r="C57" i="10" s="1"/>
  <c r="E22" i="10"/>
  <c r="E21" i="10" s="1"/>
  <c r="D22" i="10"/>
  <c r="D21" i="10" s="1"/>
  <c r="C22" i="10"/>
  <c r="C21" i="10" s="1"/>
  <c r="F20" i="10"/>
  <c r="F194" i="10" s="1"/>
  <c r="H18" i="10"/>
  <c r="H17" i="10"/>
  <c r="H16" i="10"/>
  <c r="H15" i="10"/>
  <c r="H14" i="10"/>
  <c r="D13" i="10"/>
  <c r="G13" i="10" s="1"/>
  <c r="G9" i="10"/>
  <c r="H8" i="10"/>
  <c r="H7" i="10"/>
  <c r="H6" i="10"/>
  <c r="D5" i="10"/>
  <c r="D4" i="10" s="1"/>
  <c r="G4" i="10" s="1"/>
  <c r="F16" i="9"/>
  <c r="E16" i="9"/>
  <c r="C16" i="9"/>
  <c r="E32" i="8"/>
  <c r="E40" i="8" s="1"/>
  <c r="D32" i="8"/>
  <c r="C7" i="20" s="1"/>
  <c r="G7" i="20" s="1"/>
  <c r="C32" i="8"/>
  <c r="C40" i="8" s="1"/>
  <c r="B32" i="8"/>
  <c r="B7" i="20" s="1"/>
  <c r="C26" i="7"/>
  <c r="B4" i="80"/>
  <c r="G2173" i="4"/>
  <c r="G2172" i="4"/>
  <c r="G2171" i="4"/>
  <c r="F2169" i="4"/>
  <c r="G2169" i="4" s="1"/>
  <c r="F2163" i="4"/>
  <c r="H2163" i="4" s="1"/>
  <c r="H2162" i="4"/>
  <c r="G2162" i="4"/>
  <c r="C2162" i="4"/>
  <c r="G2161" i="4"/>
  <c r="H2160" i="4"/>
  <c r="G2160" i="4"/>
  <c r="G2159" i="4"/>
  <c r="H2157" i="4"/>
  <c r="G2157" i="4"/>
  <c r="C2157" i="4"/>
  <c r="H2156" i="4"/>
  <c r="G2156" i="4"/>
  <c r="C2156" i="4"/>
  <c r="H2155" i="4"/>
  <c r="G2155" i="4"/>
  <c r="C2155" i="4"/>
  <c r="H2154" i="4"/>
  <c r="G2154" i="4"/>
  <c r="C2154" i="4"/>
  <c r="H2153" i="4"/>
  <c r="G2153" i="4"/>
  <c r="C2153" i="4"/>
  <c r="H2152" i="4"/>
  <c r="G2152" i="4"/>
  <c r="C2152" i="4"/>
  <c r="G2151" i="4"/>
  <c r="G2149" i="4"/>
  <c r="E2148" i="4"/>
  <c r="F2147" i="4"/>
  <c r="G2147" i="4" s="1"/>
  <c r="C2147" i="4"/>
  <c r="G2146" i="4"/>
  <c r="H2145" i="4"/>
  <c r="G2145" i="4"/>
  <c r="F2145" i="4"/>
  <c r="C2145" i="4"/>
  <c r="H2144" i="4"/>
  <c r="G2144" i="4"/>
  <c r="F2144" i="4"/>
  <c r="C2144" i="4"/>
  <c r="H2143" i="4"/>
  <c r="G2143" i="4"/>
  <c r="F2143" i="4"/>
  <c r="C2143" i="4"/>
  <c r="H2142" i="4"/>
  <c r="G2142" i="4"/>
  <c r="F2142" i="4"/>
  <c r="C2142" i="4"/>
  <c r="H2141" i="4"/>
  <c r="G2141" i="4"/>
  <c r="F2141" i="4"/>
  <c r="C2141" i="4"/>
  <c r="H2140" i="4"/>
  <c r="G2140" i="4"/>
  <c r="F2140" i="4"/>
  <c r="C2140" i="4"/>
  <c r="H2139" i="4"/>
  <c r="G2139" i="4"/>
  <c r="F2139" i="4"/>
  <c r="C2139" i="4"/>
  <c r="H2138" i="4"/>
  <c r="G2138" i="4"/>
  <c r="F2138" i="4"/>
  <c r="C2138" i="4"/>
  <c r="H2137" i="4"/>
  <c r="G2137" i="4"/>
  <c r="F2137" i="4"/>
  <c r="C2137" i="4"/>
  <c r="H2136" i="4"/>
  <c r="G2136" i="4"/>
  <c r="F2136" i="4"/>
  <c r="C2136" i="4"/>
  <c r="H2135" i="4"/>
  <c r="G2135" i="4"/>
  <c r="F2135" i="4"/>
  <c r="C2135" i="4"/>
  <c r="H2134" i="4"/>
  <c r="G2134" i="4"/>
  <c r="F2134" i="4"/>
  <c r="C2134" i="4"/>
  <c r="H2133" i="4"/>
  <c r="G2133" i="4"/>
  <c r="F2133" i="4"/>
  <c r="C2133" i="4"/>
  <c r="H2132" i="4"/>
  <c r="G2132" i="4"/>
  <c r="F2132" i="4"/>
  <c r="C2132" i="4"/>
  <c r="H2131" i="4"/>
  <c r="G2131" i="4"/>
  <c r="F2131" i="4"/>
  <c r="C2131" i="4"/>
  <c r="H2130" i="4"/>
  <c r="G2130" i="4"/>
  <c r="F2130" i="4"/>
  <c r="C2130" i="4"/>
  <c r="H2129" i="4"/>
  <c r="G2129" i="4"/>
  <c r="F2129" i="4"/>
  <c r="C2129" i="4"/>
  <c r="H2128" i="4"/>
  <c r="G2128" i="4"/>
  <c r="F2128" i="4"/>
  <c r="C2128" i="4"/>
  <c r="H2127" i="4"/>
  <c r="G2127" i="4"/>
  <c r="F2127" i="4"/>
  <c r="C2127" i="4"/>
  <c r="H2126" i="4"/>
  <c r="G2126" i="4"/>
  <c r="F2126" i="4"/>
  <c r="C2126" i="4"/>
  <c r="H2125" i="4"/>
  <c r="G2125" i="4"/>
  <c r="F2125" i="4"/>
  <c r="C2125" i="4"/>
  <c r="H2124" i="4"/>
  <c r="G2124" i="4"/>
  <c r="F2124" i="4"/>
  <c r="C2124" i="4"/>
  <c r="H2123" i="4"/>
  <c r="G2123" i="4"/>
  <c r="F2123" i="4"/>
  <c r="C2123" i="4"/>
  <c r="H2122" i="4"/>
  <c r="G2122" i="4"/>
  <c r="F2122" i="4"/>
  <c r="C2122" i="4"/>
  <c r="H2121" i="4"/>
  <c r="G2121" i="4"/>
  <c r="F2121" i="4"/>
  <c r="C2121" i="4"/>
  <c r="H2120" i="4"/>
  <c r="G2120" i="4"/>
  <c r="F2120" i="4"/>
  <c r="C2120" i="4"/>
  <c r="H2119" i="4"/>
  <c r="G2119" i="4"/>
  <c r="F2119" i="4"/>
  <c r="C2119" i="4"/>
  <c r="H2118" i="4"/>
  <c r="G2118" i="4"/>
  <c r="F2118" i="4"/>
  <c r="C2118" i="4"/>
  <c r="H2117" i="4"/>
  <c r="G2117" i="4"/>
  <c r="F2117" i="4"/>
  <c r="C2117" i="4"/>
  <c r="H2116" i="4"/>
  <c r="G2116" i="4"/>
  <c r="F2116" i="4"/>
  <c r="C2116" i="4"/>
  <c r="H2115" i="4"/>
  <c r="G2115" i="4"/>
  <c r="F2115" i="4"/>
  <c r="C2115" i="4"/>
  <c r="H2114" i="4"/>
  <c r="G2114" i="4"/>
  <c r="F2114" i="4"/>
  <c r="C2114" i="4"/>
  <c r="H2113" i="4"/>
  <c r="G2113" i="4"/>
  <c r="F2113" i="4"/>
  <c r="C2113" i="4"/>
  <c r="H2112" i="4"/>
  <c r="G2112" i="4"/>
  <c r="F2112" i="4"/>
  <c r="C2112" i="4"/>
  <c r="H2111" i="4"/>
  <c r="G2111" i="4"/>
  <c r="F2111" i="4"/>
  <c r="C2111" i="4"/>
  <c r="H2110" i="4"/>
  <c r="G2110" i="4"/>
  <c r="F2110" i="4"/>
  <c r="C2110" i="4"/>
  <c r="H2109" i="4"/>
  <c r="G2109" i="4"/>
  <c r="F2109" i="4"/>
  <c r="C2109" i="4"/>
  <c r="H2108" i="4"/>
  <c r="G2108" i="4"/>
  <c r="F2108" i="4"/>
  <c r="C2108" i="4"/>
  <c r="H2107" i="4"/>
  <c r="G2107" i="4"/>
  <c r="F2107" i="4"/>
  <c r="C2107" i="4"/>
  <c r="H2106" i="4"/>
  <c r="G2106" i="4"/>
  <c r="F2106" i="4"/>
  <c r="C2106" i="4"/>
  <c r="H2105" i="4"/>
  <c r="G2105" i="4"/>
  <c r="F2105" i="4"/>
  <c r="C2105" i="4"/>
  <c r="H2104" i="4"/>
  <c r="G2104" i="4"/>
  <c r="F2104" i="4"/>
  <c r="C2104" i="4"/>
  <c r="H2103" i="4"/>
  <c r="G2103" i="4"/>
  <c r="F2103" i="4"/>
  <c r="C2103" i="4"/>
  <c r="H2102" i="4"/>
  <c r="G2102" i="4"/>
  <c r="F2102" i="4"/>
  <c r="C2102" i="4"/>
  <c r="H2101" i="4"/>
  <c r="G2101" i="4"/>
  <c r="F2101" i="4"/>
  <c r="C2101" i="4"/>
  <c r="H2100" i="4"/>
  <c r="G2100" i="4"/>
  <c r="F2100" i="4"/>
  <c r="C2100" i="4"/>
  <c r="H2099" i="4"/>
  <c r="G2099" i="4"/>
  <c r="F2099" i="4"/>
  <c r="C2099" i="4"/>
  <c r="H2098" i="4"/>
  <c r="G2098" i="4"/>
  <c r="F2098" i="4"/>
  <c r="C2098" i="4"/>
  <c r="H2097" i="4"/>
  <c r="G2097" i="4"/>
  <c r="F2097" i="4"/>
  <c r="C2097" i="4"/>
  <c r="H2096" i="4"/>
  <c r="G2096" i="4"/>
  <c r="F2096" i="4"/>
  <c r="C2096" i="4"/>
  <c r="H2095" i="4"/>
  <c r="G2095" i="4"/>
  <c r="F2095" i="4"/>
  <c r="C2095" i="4"/>
  <c r="H2094" i="4"/>
  <c r="G2094" i="4"/>
  <c r="F2094" i="4"/>
  <c r="C2094" i="4"/>
  <c r="H2093" i="4"/>
  <c r="G2093" i="4"/>
  <c r="F2093" i="4"/>
  <c r="C2093" i="4"/>
  <c r="H2092" i="4"/>
  <c r="G2092" i="4"/>
  <c r="F2092" i="4"/>
  <c r="C2092" i="4"/>
  <c r="H2091" i="4"/>
  <c r="G2091" i="4"/>
  <c r="F2091" i="4"/>
  <c r="C2091" i="4"/>
  <c r="H2090" i="4"/>
  <c r="G2090" i="4"/>
  <c r="F2090" i="4"/>
  <c r="C2090" i="4"/>
  <c r="H2089" i="4"/>
  <c r="G2089" i="4"/>
  <c r="F2089" i="4"/>
  <c r="C2089" i="4"/>
  <c r="H2088" i="4"/>
  <c r="G2088" i="4"/>
  <c r="F2088" i="4"/>
  <c r="C2088" i="4"/>
  <c r="H2087" i="4"/>
  <c r="G2087" i="4"/>
  <c r="F2087" i="4"/>
  <c r="C2087" i="4"/>
  <c r="H2086" i="4"/>
  <c r="G2086" i="4"/>
  <c r="F2086" i="4"/>
  <c r="C2086" i="4"/>
  <c r="H2085" i="4"/>
  <c r="G2085" i="4"/>
  <c r="F2085" i="4"/>
  <c r="C2085" i="4"/>
  <c r="H2084" i="4"/>
  <c r="G2084" i="4"/>
  <c r="F2084" i="4"/>
  <c r="C2084" i="4"/>
  <c r="H2083" i="4"/>
  <c r="G2083" i="4"/>
  <c r="F2083" i="4"/>
  <c r="C2083" i="4"/>
  <c r="H2082" i="4"/>
  <c r="G2082" i="4"/>
  <c r="F2082" i="4"/>
  <c r="C2082" i="4"/>
  <c r="H2081" i="4"/>
  <c r="G2081" i="4"/>
  <c r="F2081" i="4"/>
  <c r="C2081" i="4"/>
  <c r="H2080" i="4"/>
  <c r="G2080" i="4"/>
  <c r="F2080" i="4"/>
  <c r="C2080" i="4"/>
  <c r="H2079" i="4"/>
  <c r="G2079" i="4"/>
  <c r="F2079" i="4"/>
  <c r="C2079" i="4"/>
  <c r="H2078" i="4"/>
  <c r="G2078" i="4"/>
  <c r="F2078" i="4"/>
  <c r="C2078" i="4"/>
  <c r="H2077" i="4"/>
  <c r="G2077" i="4"/>
  <c r="F2077" i="4"/>
  <c r="C2077" i="4"/>
  <c r="H2076" i="4"/>
  <c r="G2076" i="4"/>
  <c r="F2076" i="4"/>
  <c r="C2076" i="4"/>
  <c r="H2075" i="4"/>
  <c r="G2075" i="4"/>
  <c r="F2075" i="4"/>
  <c r="C2075" i="4"/>
  <c r="H2074" i="4"/>
  <c r="G2074" i="4"/>
  <c r="F2074" i="4"/>
  <c r="C2074" i="4"/>
  <c r="H2073" i="4"/>
  <c r="G2073" i="4"/>
  <c r="F2073" i="4"/>
  <c r="C2073" i="4"/>
  <c r="H2072" i="4"/>
  <c r="G2072" i="4"/>
  <c r="F2072" i="4"/>
  <c r="C2072" i="4"/>
  <c r="H2071" i="4"/>
  <c r="G2071" i="4"/>
  <c r="F2071" i="4"/>
  <c r="C2071" i="4"/>
  <c r="H2070" i="4"/>
  <c r="G2070" i="4"/>
  <c r="F2070" i="4"/>
  <c r="C2070" i="4"/>
  <c r="H2069" i="4"/>
  <c r="G2069" i="4"/>
  <c r="F2069" i="4"/>
  <c r="C2069" i="4"/>
  <c r="H2068" i="4"/>
  <c r="G2068" i="4"/>
  <c r="F2068" i="4"/>
  <c r="C2068" i="4"/>
  <c r="H2067" i="4"/>
  <c r="G2067" i="4"/>
  <c r="F2067" i="4"/>
  <c r="C2067" i="4"/>
  <c r="H2066" i="4"/>
  <c r="G2066" i="4"/>
  <c r="F2066" i="4"/>
  <c r="C2066" i="4"/>
  <c r="H2065" i="4"/>
  <c r="G2065" i="4"/>
  <c r="F2065" i="4"/>
  <c r="C2065" i="4"/>
  <c r="H2064" i="4"/>
  <c r="G2064" i="4"/>
  <c r="F2064" i="4"/>
  <c r="C2064" i="4"/>
  <c r="H2063" i="4"/>
  <c r="G2063" i="4"/>
  <c r="F2063" i="4"/>
  <c r="C2063" i="4"/>
  <c r="H2062" i="4"/>
  <c r="G2062" i="4"/>
  <c r="F2062" i="4"/>
  <c r="C2062" i="4"/>
  <c r="H2061" i="4"/>
  <c r="G2061" i="4"/>
  <c r="F2061" i="4"/>
  <c r="C2061" i="4"/>
  <c r="H2060" i="4"/>
  <c r="G2060" i="4"/>
  <c r="F2060" i="4"/>
  <c r="C2060" i="4"/>
  <c r="H2059" i="4"/>
  <c r="G2059" i="4"/>
  <c r="F2059" i="4"/>
  <c r="C2059" i="4"/>
  <c r="H2058" i="4"/>
  <c r="G2058" i="4"/>
  <c r="F2058" i="4"/>
  <c r="C2058" i="4"/>
  <c r="H2057" i="4"/>
  <c r="G2057" i="4"/>
  <c r="F2057" i="4"/>
  <c r="C2057" i="4"/>
  <c r="H2056" i="4"/>
  <c r="G2056" i="4"/>
  <c r="F2056" i="4"/>
  <c r="C2056" i="4"/>
  <c r="H2055" i="4"/>
  <c r="G2055" i="4"/>
  <c r="F2055" i="4"/>
  <c r="C2055" i="4"/>
  <c r="H2054" i="4"/>
  <c r="G2054" i="4"/>
  <c r="F2054" i="4"/>
  <c r="C2054" i="4"/>
  <c r="H2053" i="4"/>
  <c r="G2053" i="4"/>
  <c r="F2053" i="4"/>
  <c r="C2053" i="4"/>
  <c r="H2052" i="4"/>
  <c r="G2052" i="4"/>
  <c r="F2052" i="4"/>
  <c r="C2052" i="4"/>
  <c r="H2051" i="4"/>
  <c r="G2051" i="4"/>
  <c r="F2051" i="4"/>
  <c r="C2051" i="4"/>
  <c r="H2050" i="4"/>
  <c r="G2050" i="4"/>
  <c r="F2050" i="4"/>
  <c r="C2050" i="4"/>
  <c r="H2049" i="4"/>
  <c r="G2049" i="4"/>
  <c r="F2049" i="4"/>
  <c r="C2049" i="4"/>
  <c r="H2048" i="4"/>
  <c r="G2048" i="4"/>
  <c r="F2048" i="4"/>
  <c r="C2048" i="4"/>
  <c r="H2047" i="4"/>
  <c r="G2047" i="4"/>
  <c r="F2047" i="4"/>
  <c r="C2047" i="4"/>
  <c r="H2046" i="4"/>
  <c r="G2046" i="4"/>
  <c r="F2046" i="4"/>
  <c r="C2046" i="4"/>
  <c r="H2045" i="4"/>
  <c r="G2045" i="4"/>
  <c r="F2045" i="4"/>
  <c r="C2045" i="4"/>
  <c r="H2044" i="4"/>
  <c r="G2044" i="4"/>
  <c r="F2044" i="4"/>
  <c r="C2044" i="4"/>
  <c r="H2043" i="4"/>
  <c r="G2043" i="4"/>
  <c r="F2043" i="4"/>
  <c r="C2043" i="4"/>
  <c r="H2042" i="4"/>
  <c r="G2042" i="4"/>
  <c r="F2042" i="4"/>
  <c r="C2042" i="4"/>
  <c r="H2041" i="4"/>
  <c r="G2041" i="4"/>
  <c r="F2041" i="4"/>
  <c r="C2041" i="4"/>
  <c r="H2040" i="4"/>
  <c r="G2040" i="4"/>
  <c r="F2040" i="4"/>
  <c r="C2040" i="4"/>
  <c r="H2039" i="4"/>
  <c r="G2039" i="4"/>
  <c r="F2039" i="4"/>
  <c r="C2039" i="4"/>
  <c r="H2038" i="4"/>
  <c r="G2038" i="4"/>
  <c r="F2038" i="4"/>
  <c r="C2038" i="4"/>
  <c r="H2037" i="4"/>
  <c r="G2037" i="4"/>
  <c r="F2037" i="4"/>
  <c r="C2037" i="4"/>
  <c r="H2036" i="4"/>
  <c r="G2036" i="4"/>
  <c r="F2036" i="4"/>
  <c r="C2036" i="4"/>
  <c r="H2035" i="4"/>
  <c r="G2035" i="4"/>
  <c r="F2035" i="4"/>
  <c r="C2035" i="4"/>
  <c r="H2034" i="4"/>
  <c r="G2034" i="4"/>
  <c r="F2034" i="4"/>
  <c r="C2034" i="4"/>
  <c r="H2033" i="4"/>
  <c r="G2033" i="4"/>
  <c r="F2033" i="4"/>
  <c r="C2033" i="4"/>
  <c r="H2032" i="4"/>
  <c r="G2032" i="4"/>
  <c r="F2032" i="4"/>
  <c r="C2032" i="4"/>
  <c r="H2031" i="4"/>
  <c r="G2031" i="4"/>
  <c r="F2031" i="4"/>
  <c r="C2031" i="4"/>
  <c r="H2030" i="4"/>
  <c r="G2030" i="4"/>
  <c r="F2030" i="4"/>
  <c r="C2030" i="4"/>
  <c r="H2029" i="4"/>
  <c r="G2029" i="4"/>
  <c r="F2029" i="4"/>
  <c r="C2029" i="4"/>
  <c r="H2028" i="4"/>
  <c r="G2028" i="4"/>
  <c r="F2028" i="4"/>
  <c r="C2028" i="4"/>
  <c r="H2027" i="4"/>
  <c r="G2027" i="4"/>
  <c r="F2027" i="4"/>
  <c r="C2027" i="4"/>
  <c r="H2026" i="4"/>
  <c r="G2026" i="4"/>
  <c r="F2026" i="4"/>
  <c r="C2026" i="4"/>
  <c r="H2025" i="4"/>
  <c r="G2025" i="4"/>
  <c r="F2025" i="4"/>
  <c r="C2025" i="4"/>
  <c r="H2024" i="4"/>
  <c r="G2024" i="4"/>
  <c r="F2024" i="4"/>
  <c r="C2024" i="4"/>
  <c r="H2023" i="4"/>
  <c r="G2023" i="4"/>
  <c r="F2023" i="4"/>
  <c r="C2023" i="4"/>
  <c r="H2022" i="4"/>
  <c r="G2022" i="4"/>
  <c r="F2022" i="4"/>
  <c r="C2022" i="4"/>
  <c r="H2021" i="4"/>
  <c r="G2021" i="4"/>
  <c r="F2021" i="4"/>
  <c r="C2021" i="4"/>
  <c r="H2020" i="4"/>
  <c r="G2020" i="4"/>
  <c r="F2020" i="4"/>
  <c r="C2020" i="4"/>
  <c r="H2019" i="4"/>
  <c r="G2019" i="4"/>
  <c r="F2019" i="4"/>
  <c r="C2019" i="4"/>
  <c r="H2018" i="4"/>
  <c r="G2018" i="4"/>
  <c r="F2018" i="4"/>
  <c r="C2018" i="4"/>
  <c r="H2017" i="4"/>
  <c r="G2017" i="4"/>
  <c r="F2017" i="4"/>
  <c r="C2017" i="4"/>
  <c r="H2016" i="4"/>
  <c r="G2016" i="4"/>
  <c r="F2016" i="4"/>
  <c r="C2016" i="4"/>
  <c r="H2015" i="4"/>
  <c r="G2015" i="4"/>
  <c r="F2015" i="4"/>
  <c r="C2015" i="4"/>
  <c r="H2014" i="4"/>
  <c r="G2014" i="4"/>
  <c r="F2014" i="4"/>
  <c r="C2014" i="4"/>
  <c r="H2013" i="4"/>
  <c r="G2013" i="4"/>
  <c r="F2013" i="4"/>
  <c r="C2013" i="4"/>
  <c r="H2012" i="4"/>
  <c r="G2012" i="4"/>
  <c r="F2012" i="4"/>
  <c r="C2012" i="4"/>
  <c r="H2011" i="4"/>
  <c r="G2011" i="4"/>
  <c r="F2011" i="4"/>
  <c r="C2011" i="4"/>
  <c r="H2010" i="4"/>
  <c r="G2010" i="4"/>
  <c r="F2010" i="4"/>
  <c r="C2010" i="4"/>
  <c r="H2009" i="4"/>
  <c r="G2009" i="4"/>
  <c r="F2009" i="4"/>
  <c r="C2009" i="4"/>
  <c r="H2008" i="4"/>
  <c r="G2008" i="4"/>
  <c r="F2008" i="4"/>
  <c r="C2008" i="4"/>
  <c r="H2007" i="4"/>
  <c r="G2007" i="4"/>
  <c r="F2007" i="4"/>
  <c r="C2007" i="4"/>
  <c r="H2006" i="4"/>
  <c r="G2006" i="4"/>
  <c r="F2006" i="4"/>
  <c r="C2006" i="4"/>
  <c r="H2005" i="4"/>
  <c r="G2005" i="4"/>
  <c r="F2005" i="4"/>
  <c r="C2005" i="4"/>
  <c r="H2004" i="4"/>
  <c r="G2004" i="4"/>
  <c r="F2004" i="4"/>
  <c r="C2004" i="4"/>
  <c r="H2003" i="4"/>
  <c r="G2003" i="4"/>
  <c r="F2003" i="4"/>
  <c r="C2003" i="4"/>
  <c r="H2002" i="4"/>
  <c r="G2002" i="4"/>
  <c r="F2002" i="4"/>
  <c r="C2002" i="4"/>
  <c r="H2001" i="4"/>
  <c r="G2001" i="4"/>
  <c r="F2001" i="4"/>
  <c r="C2001" i="4"/>
  <c r="H2000" i="4"/>
  <c r="G2000" i="4"/>
  <c r="F2000" i="4"/>
  <c r="C2000" i="4"/>
  <c r="H1999" i="4"/>
  <c r="G1999" i="4"/>
  <c r="F1999" i="4"/>
  <c r="C1999" i="4"/>
  <c r="H1998" i="4"/>
  <c r="G1998" i="4"/>
  <c r="F1998" i="4"/>
  <c r="C1998" i="4"/>
  <c r="H1997" i="4"/>
  <c r="G1997" i="4"/>
  <c r="F1997" i="4"/>
  <c r="C1997" i="4"/>
  <c r="H1996" i="4"/>
  <c r="G1996" i="4"/>
  <c r="F1996" i="4"/>
  <c r="C1996" i="4"/>
  <c r="H1995" i="4"/>
  <c r="G1995" i="4"/>
  <c r="F1995" i="4"/>
  <c r="C1995" i="4"/>
  <c r="H1994" i="4"/>
  <c r="G1994" i="4"/>
  <c r="F1994" i="4"/>
  <c r="C1994" i="4"/>
  <c r="H1993" i="4"/>
  <c r="G1993" i="4"/>
  <c r="F1993" i="4"/>
  <c r="C1993" i="4"/>
  <c r="H1992" i="4"/>
  <c r="G1992" i="4"/>
  <c r="F1992" i="4"/>
  <c r="C1992" i="4"/>
  <c r="H1991" i="4"/>
  <c r="G1991" i="4"/>
  <c r="F1991" i="4"/>
  <c r="C1991" i="4"/>
  <c r="H1990" i="4"/>
  <c r="G1990" i="4"/>
  <c r="F1990" i="4"/>
  <c r="C1990" i="4"/>
  <c r="H1989" i="4"/>
  <c r="G1989" i="4"/>
  <c r="F1989" i="4"/>
  <c r="C1989" i="4"/>
  <c r="H1988" i="4"/>
  <c r="G1988" i="4"/>
  <c r="F1988" i="4"/>
  <c r="C1988" i="4"/>
  <c r="H1987" i="4"/>
  <c r="G1987" i="4"/>
  <c r="F1987" i="4"/>
  <c r="C1987" i="4"/>
  <c r="H1986" i="4"/>
  <c r="G1986" i="4"/>
  <c r="F1986" i="4"/>
  <c r="C1986" i="4"/>
  <c r="H1985" i="4"/>
  <c r="G1985" i="4"/>
  <c r="F1985" i="4"/>
  <c r="C1985" i="4"/>
  <c r="H1984" i="4"/>
  <c r="G1984" i="4"/>
  <c r="F1984" i="4"/>
  <c r="C1984" i="4"/>
  <c r="H1983" i="4"/>
  <c r="G1983" i="4"/>
  <c r="F1983" i="4"/>
  <c r="C1983" i="4"/>
  <c r="H1982" i="4"/>
  <c r="G1982" i="4"/>
  <c r="F1982" i="4"/>
  <c r="C1982" i="4"/>
  <c r="H1981" i="4"/>
  <c r="G1981" i="4"/>
  <c r="F1981" i="4"/>
  <c r="C1981" i="4"/>
  <c r="H1980" i="4"/>
  <c r="G1980" i="4"/>
  <c r="F1980" i="4"/>
  <c r="C1980" i="4"/>
  <c r="H1979" i="4"/>
  <c r="G1979" i="4"/>
  <c r="F1979" i="4"/>
  <c r="C1979" i="4"/>
  <c r="H1978" i="4"/>
  <c r="G1978" i="4"/>
  <c r="F1978" i="4"/>
  <c r="C1978" i="4"/>
  <c r="H1977" i="4"/>
  <c r="G1977" i="4"/>
  <c r="F1977" i="4"/>
  <c r="C1977" i="4"/>
  <c r="H1976" i="4"/>
  <c r="G1976" i="4"/>
  <c r="F1976" i="4"/>
  <c r="C1976" i="4"/>
  <c r="H1975" i="4"/>
  <c r="G1975" i="4"/>
  <c r="F1975" i="4"/>
  <c r="C1975" i="4"/>
  <c r="H1974" i="4"/>
  <c r="G1974" i="4"/>
  <c r="F1974" i="4"/>
  <c r="C1974" i="4"/>
  <c r="H1973" i="4"/>
  <c r="G1973" i="4"/>
  <c r="F1973" i="4"/>
  <c r="C1973" i="4"/>
  <c r="H1972" i="4"/>
  <c r="G1972" i="4"/>
  <c r="F1972" i="4"/>
  <c r="C1972" i="4"/>
  <c r="H1971" i="4"/>
  <c r="G1971" i="4"/>
  <c r="F1971" i="4"/>
  <c r="C1971" i="4"/>
  <c r="H1970" i="4"/>
  <c r="G1970" i="4"/>
  <c r="F1970" i="4"/>
  <c r="C1970" i="4"/>
  <c r="H1969" i="4"/>
  <c r="G1969" i="4"/>
  <c r="F1969" i="4"/>
  <c r="C1969" i="4"/>
  <c r="H1968" i="4"/>
  <c r="G1968" i="4"/>
  <c r="F1968" i="4"/>
  <c r="C1968" i="4"/>
  <c r="H1967" i="4"/>
  <c r="G1967" i="4"/>
  <c r="F1967" i="4"/>
  <c r="C1967" i="4"/>
  <c r="H1966" i="4"/>
  <c r="G1966" i="4"/>
  <c r="F1966" i="4"/>
  <c r="C1966" i="4"/>
  <c r="H1965" i="4"/>
  <c r="G1965" i="4"/>
  <c r="F1965" i="4"/>
  <c r="C1965" i="4"/>
  <c r="H1964" i="4"/>
  <c r="G1964" i="4"/>
  <c r="F1964" i="4"/>
  <c r="C1964" i="4"/>
  <c r="H1963" i="4"/>
  <c r="G1963" i="4"/>
  <c r="F1963" i="4"/>
  <c r="C1963" i="4"/>
  <c r="H1962" i="4"/>
  <c r="G1962" i="4"/>
  <c r="F1962" i="4"/>
  <c r="C1962" i="4"/>
  <c r="H1961" i="4"/>
  <c r="G1961" i="4"/>
  <c r="F1961" i="4"/>
  <c r="C1961" i="4"/>
  <c r="H1960" i="4"/>
  <c r="G1960" i="4"/>
  <c r="F1960" i="4"/>
  <c r="C1960" i="4"/>
  <c r="H1959" i="4"/>
  <c r="G1959" i="4"/>
  <c r="F1959" i="4"/>
  <c r="C1959" i="4"/>
  <c r="H1958" i="4"/>
  <c r="G1958" i="4"/>
  <c r="F1958" i="4"/>
  <c r="C1958" i="4"/>
  <c r="H1957" i="4"/>
  <c r="G1957" i="4"/>
  <c r="F1957" i="4"/>
  <c r="C1957" i="4"/>
  <c r="H1956" i="4"/>
  <c r="G1956" i="4"/>
  <c r="F1956" i="4"/>
  <c r="C1956" i="4"/>
  <c r="H1955" i="4"/>
  <c r="G1955" i="4"/>
  <c r="F1955" i="4"/>
  <c r="C1955" i="4"/>
  <c r="H1954" i="4"/>
  <c r="G1954" i="4"/>
  <c r="F1954" i="4"/>
  <c r="C1954" i="4"/>
  <c r="H1953" i="4"/>
  <c r="G1953" i="4"/>
  <c r="F1953" i="4"/>
  <c r="C1953" i="4"/>
  <c r="H1952" i="4"/>
  <c r="G1952" i="4"/>
  <c r="F1952" i="4"/>
  <c r="C1952" i="4"/>
  <c r="H1951" i="4"/>
  <c r="G1951" i="4"/>
  <c r="F1951" i="4"/>
  <c r="C1951" i="4"/>
  <c r="H1950" i="4"/>
  <c r="G1950" i="4"/>
  <c r="F1950" i="4"/>
  <c r="C1950" i="4"/>
  <c r="H1949" i="4"/>
  <c r="G1949" i="4"/>
  <c r="F1949" i="4"/>
  <c r="C1949" i="4"/>
  <c r="H1948" i="4"/>
  <c r="G1948" i="4"/>
  <c r="F1948" i="4"/>
  <c r="C1948" i="4"/>
  <c r="H1947" i="4"/>
  <c r="G1947" i="4"/>
  <c r="F1947" i="4"/>
  <c r="C1947" i="4"/>
  <c r="H1946" i="4"/>
  <c r="G1946" i="4"/>
  <c r="F1946" i="4"/>
  <c r="C1946" i="4"/>
  <c r="H1945" i="4"/>
  <c r="G1945" i="4"/>
  <c r="F1945" i="4"/>
  <c r="C1945" i="4"/>
  <c r="H1944" i="4"/>
  <c r="G1944" i="4"/>
  <c r="F1944" i="4"/>
  <c r="C1944" i="4"/>
  <c r="H1943" i="4"/>
  <c r="G1943" i="4"/>
  <c r="F1943" i="4"/>
  <c r="C1943" i="4"/>
  <c r="H1942" i="4"/>
  <c r="G1942" i="4"/>
  <c r="F1942" i="4"/>
  <c r="C1942" i="4"/>
  <c r="H1941" i="4"/>
  <c r="G1941" i="4"/>
  <c r="F1941" i="4"/>
  <c r="C1941" i="4"/>
  <c r="H1940" i="4"/>
  <c r="G1940" i="4"/>
  <c r="F1940" i="4"/>
  <c r="C1940" i="4"/>
  <c r="H1939" i="4"/>
  <c r="G1939" i="4"/>
  <c r="F1939" i="4"/>
  <c r="C1939" i="4"/>
  <c r="H1938" i="4"/>
  <c r="G1938" i="4"/>
  <c r="F1938" i="4"/>
  <c r="C1938" i="4"/>
  <c r="H1937" i="4"/>
  <c r="G1937" i="4"/>
  <c r="F1937" i="4"/>
  <c r="C1937" i="4"/>
  <c r="H1936" i="4"/>
  <c r="G1936" i="4"/>
  <c r="F1936" i="4"/>
  <c r="C1936" i="4"/>
  <c r="H1935" i="4"/>
  <c r="G1935" i="4"/>
  <c r="F1935" i="4"/>
  <c r="C1935" i="4"/>
  <c r="H1934" i="4"/>
  <c r="G1934" i="4"/>
  <c r="F1934" i="4"/>
  <c r="C1934" i="4"/>
  <c r="H1933" i="4"/>
  <c r="G1933" i="4"/>
  <c r="F1933" i="4"/>
  <c r="C1933" i="4"/>
  <c r="H1932" i="4"/>
  <c r="G1932" i="4"/>
  <c r="F1932" i="4"/>
  <c r="C1932" i="4"/>
  <c r="H1931" i="4"/>
  <c r="G1931" i="4"/>
  <c r="F1931" i="4"/>
  <c r="C1931" i="4"/>
  <c r="H1930" i="4"/>
  <c r="G1930" i="4"/>
  <c r="F1930" i="4"/>
  <c r="C1930" i="4"/>
  <c r="H1929" i="4"/>
  <c r="G1929" i="4"/>
  <c r="F1929" i="4"/>
  <c r="C1929" i="4"/>
  <c r="H1928" i="4"/>
  <c r="G1928" i="4"/>
  <c r="F1928" i="4"/>
  <c r="C1928" i="4"/>
  <c r="H1927" i="4"/>
  <c r="G1927" i="4"/>
  <c r="F1927" i="4"/>
  <c r="C1927" i="4"/>
  <c r="H1926" i="4"/>
  <c r="G1926" i="4"/>
  <c r="F1926" i="4"/>
  <c r="C1926" i="4"/>
  <c r="H1925" i="4"/>
  <c r="G1925" i="4"/>
  <c r="F1925" i="4"/>
  <c r="C1925" i="4"/>
  <c r="H1924" i="4"/>
  <c r="G1924" i="4"/>
  <c r="F1924" i="4"/>
  <c r="C1924" i="4"/>
  <c r="H1923" i="4"/>
  <c r="G1923" i="4"/>
  <c r="F1923" i="4"/>
  <c r="C1923" i="4"/>
  <c r="H1922" i="4"/>
  <c r="G1922" i="4"/>
  <c r="F1922" i="4"/>
  <c r="C1922" i="4"/>
  <c r="H1921" i="4"/>
  <c r="G1921" i="4"/>
  <c r="F1921" i="4"/>
  <c r="C1921" i="4"/>
  <c r="H1920" i="4"/>
  <c r="G1920" i="4"/>
  <c r="F1920" i="4"/>
  <c r="C1920" i="4"/>
  <c r="H1919" i="4"/>
  <c r="G1919" i="4"/>
  <c r="F1919" i="4"/>
  <c r="C1919" i="4"/>
  <c r="H1918" i="4"/>
  <c r="G1918" i="4"/>
  <c r="F1918" i="4"/>
  <c r="C1918" i="4"/>
  <c r="H1917" i="4"/>
  <c r="G1917" i="4"/>
  <c r="F1917" i="4"/>
  <c r="C1917" i="4"/>
  <c r="H1916" i="4"/>
  <c r="G1916" i="4"/>
  <c r="F1916" i="4"/>
  <c r="C1916" i="4"/>
  <c r="H1915" i="4"/>
  <c r="G1915" i="4"/>
  <c r="F1915" i="4"/>
  <c r="C1915" i="4"/>
  <c r="H1914" i="4"/>
  <c r="G1914" i="4"/>
  <c r="F1914" i="4"/>
  <c r="C1914" i="4"/>
  <c r="H1913" i="4"/>
  <c r="G1913" i="4"/>
  <c r="F1913" i="4"/>
  <c r="C1913" i="4"/>
  <c r="H1912" i="4"/>
  <c r="G1912" i="4"/>
  <c r="F1912" i="4"/>
  <c r="C1912" i="4"/>
  <c r="H1911" i="4"/>
  <c r="G1911" i="4"/>
  <c r="F1911" i="4"/>
  <c r="C1911" i="4"/>
  <c r="H1910" i="4"/>
  <c r="G1910" i="4"/>
  <c r="F1910" i="4"/>
  <c r="C1910" i="4"/>
  <c r="H1909" i="4"/>
  <c r="G1909" i="4"/>
  <c r="F1909" i="4"/>
  <c r="C1909" i="4"/>
  <c r="H1908" i="4"/>
  <c r="G1908" i="4"/>
  <c r="F1908" i="4"/>
  <c r="C1908" i="4"/>
  <c r="H1907" i="4"/>
  <c r="G1907" i="4"/>
  <c r="F1907" i="4"/>
  <c r="C1907" i="4"/>
  <c r="H1906" i="4"/>
  <c r="G1906" i="4"/>
  <c r="F1906" i="4"/>
  <c r="C1906" i="4"/>
  <c r="H1905" i="4"/>
  <c r="G1905" i="4"/>
  <c r="F1905" i="4"/>
  <c r="C1905" i="4"/>
  <c r="H1904" i="4"/>
  <c r="G1904" i="4"/>
  <c r="F1904" i="4"/>
  <c r="C1904" i="4"/>
  <c r="H1903" i="4"/>
  <c r="G1903" i="4"/>
  <c r="F1903" i="4"/>
  <c r="C1903" i="4"/>
  <c r="H1902" i="4"/>
  <c r="G1902" i="4"/>
  <c r="F1902" i="4"/>
  <c r="C1902" i="4"/>
  <c r="H1901" i="4"/>
  <c r="G1901" i="4"/>
  <c r="F1901" i="4"/>
  <c r="C1901" i="4"/>
  <c r="H1900" i="4"/>
  <c r="G1900" i="4"/>
  <c r="F1900" i="4"/>
  <c r="C1900" i="4"/>
  <c r="H1899" i="4"/>
  <c r="G1899" i="4"/>
  <c r="F1899" i="4"/>
  <c r="C1899" i="4"/>
  <c r="H1898" i="4"/>
  <c r="G1898" i="4"/>
  <c r="F1898" i="4"/>
  <c r="C1898" i="4"/>
  <c r="H1897" i="4"/>
  <c r="G1897" i="4"/>
  <c r="F1897" i="4"/>
  <c r="C1897" i="4"/>
  <c r="H1896" i="4"/>
  <c r="G1896" i="4"/>
  <c r="F1896" i="4"/>
  <c r="C1896" i="4"/>
  <c r="H1895" i="4"/>
  <c r="G1895" i="4"/>
  <c r="F1895" i="4"/>
  <c r="C1895" i="4"/>
  <c r="H1894" i="4"/>
  <c r="G1894" i="4"/>
  <c r="F1894" i="4"/>
  <c r="C1894" i="4"/>
  <c r="H1893" i="4"/>
  <c r="G1893" i="4"/>
  <c r="F1893" i="4"/>
  <c r="C1893" i="4"/>
  <c r="H1892" i="4"/>
  <c r="G1892" i="4"/>
  <c r="F1892" i="4"/>
  <c r="C1892" i="4"/>
  <c r="H1891" i="4"/>
  <c r="G1891" i="4"/>
  <c r="F1891" i="4"/>
  <c r="C1891" i="4"/>
  <c r="H1890" i="4"/>
  <c r="G1890" i="4"/>
  <c r="F1890" i="4"/>
  <c r="C1890" i="4"/>
  <c r="H1889" i="4"/>
  <c r="G1889" i="4"/>
  <c r="F1889" i="4"/>
  <c r="C1889" i="4"/>
  <c r="H1888" i="4"/>
  <c r="G1888" i="4"/>
  <c r="F1888" i="4"/>
  <c r="C1888" i="4"/>
  <c r="H1887" i="4"/>
  <c r="G1887" i="4"/>
  <c r="F1887" i="4"/>
  <c r="C1887" i="4"/>
  <c r="H1886" i="4"/>
  <c r="G1886" i="4"/>
  <c r="F1886" i="4"/>
  <c r="C1886" i="4"/>
  <c r="H1885" i="4"/>
  <c r="G1885" i="4"/>
  <c r="F1885" i="4"/>
  <c r="C1885" i="4"/>
  <c r="H1884" i="4"/>
  <c r="G1884" i="4"/>
  <c r="F1884" i="4"/>
  <c r="C1884" i="4"/>
  <c r="H1883" i="4"/>
  <c r="G1883" i="4"/>
  <c r="F1883" i="4"/>
  <c r="C1883" i="4"/>
  <c r="H1882" i="4"/>
  <c r="G1882" i="4"/>
  <c r="F1882" i="4"/>
  <c r="C1882" i="4"/>
  <c r="H1881" i="4"/>
  <c r="G1881" i="4"/>
  <c r="F1881" i="4"/>
  <c r="C1881" i="4"/>
  <c r="H1880" i="4"/>
  <c r="G1880" i="4"/>
  <c r="F1880" i="4"/>
  <c r="C1880" i="4"/>
  <c r="H1879" i="4"/>
  <c r="G1879" i="4"/>
  <c r="F1879" i="4"/>
  <c r="C1879" i="4"/>
  <c r="H1878" i="4"/>
  <c r="G1878" i="4"/>
  <c r="F1878" i="4"/>
  <c r="C1878" i="4"/>
  <c r="H1877" i="4"/>
  <c r="G1877" i="4"/>
  <c r="F1877" i="4"/>
  <c r="C1877" i="4"/>
  <c r="H1876" i="4"/>
  <c r="G1876" i="4"/>
  <c r="F1876" i="4"/>
  <c r="C1876" i="4"/>
  <c r="H1875" i="4"/>
  <c r="G1875" i="4"/>
  <c r="F1875" i="4"/>
  <c r="C1875" i="4"/>
  <c r="H1874" i="4"/>
  <c r="G1874" i="4"/>
  <c r="F1874" i="4"/>
  <c r="C1874" i="4"/>
  <c r="H1873" i="4"/>
  <c r="G1873" i="4"/>
  <c r="F1873" i="4"/>
  <c r="C1873" i="4"/>
  <c r="H1872" i="4"/>
  <c r="G1872" i="4"/>
  <c r="F1872" i="4"/>
  <c r="C1872" i="4"/>
  <c r="H1871" i="4"/>
  <c r="G1871" i="4"/>
  <c r="F1871" i="4"/>
  <c r="C1871" i="4"/>
  <c r="H1870" i="4"/>
  <c r="G1870" i="4"/>
  <c r="F1870" i="4"/>
  <c r="C1870" i="4"/>
  <c r="H1869" i="4"/>
  <c r="G1869" i="4"/>
  <c r="F1869" i="4"/>
  <c r="C1869" i="4"/>
  <c r="H1868" i="4"/>
  <c r="G1868" i="4"/>
  <c r="F1868" i="4"/>
  <c r="C1868" i="4"/>
  <c r="H1867" i="4"/>
  <c r="G1867" i="4"/>
  <c r="F1867" i="4"/>
  <c r="C1867" i="4"/>
  <c r="H1866" i="4"/>
  <c r="G1866" i="4"/>
  <c r="F1866" i="4"/>
  <c r="C1866" i="4"/>
  <c r="H1865" i="4"/>
  <c r="G1865" i="4"/>
  <c r="F1865" i="4"/>
  <c r="C1865" i="4"/>
  <c r="H1864" i="4"/>
  <c r="G1864" i="4"/>
  <c r="F1864" i="4"/>
  <c r="C1864" i="4"/>
  <c r="H1863" i="4"/>
  <c r="G1863" i="4"/>
  <c r="F1863" i="4"/>
  <c r="C1863" i="4"/>
  <c r="H1862" i="4"/>
  <c r="G1862" i="4"/>
  <c r="F1862" i="4"/>
  <c r="C1862" i="4"/>
  <c r="H1861" i="4"/>
  <c r="G1861" i="4"/>
  <c r="F1861" i="4"/>
  <c r="C1861" i="4"/>
  <c r="H1860" i="4"/>
  <c r="G1860" i="4"/>
  <c r="F1860" i="4"/>
  <c r="C1860" i="4"/>
  <c r="H1859" i="4"/>
  <c r="G1859" i="4"/>
  <c r="F1859" i="4"/>
  <c r="C1859" i="4"/>
  <c r="H1858" i="4"/>
  <c r="G1858" i="4"/>
  <c r="F1858" i="4"/>
  <c r="C1858" i="4"/>
  <c r="H1857" i="4"/>
  <c r="G1857" i="4"/>
  <c r="F1857" i="4"/>
  <c r="C1857" i="4"/>
  <c r="H1856" i="4"/>
  <c r="G1856" i="4"/>
  <c r="F1856" i="4"/>
  <c r="C1856" i="4"/>
  <c r="H1855" i="4"/>
  <c r="G1855" i="4"/>
  <c r="F1855" i="4"/>
  <c r="C1855" i="4"/>
  <c r="H1854" i="4"/>
  <c r="G1854" i="4"/>
  <c r="F1854" i="4"/>
  <c r="C1854" i="4"/>
  <c r="H1853" i="4"/>
  <c r="G1853" i="4"/>
  <c r="F1853" i="4"/>
  <c r="C1853" i="4"/>
  <c r="H1852" i="4"/>
  <c r="G1852" i="4"/>
  <c r="F1852" i="4"/>
  <c r="C1852" i="4"/>
  <c r="H1851" i="4"/>
  <c r="G1851" i="4"/>
  <c r="F1851" i="4"/>
  <c r="C1851" i="4"/>
  <c r="H1850" i="4"/>
  <c r="G1850" i="4"/>
  <c r="F1850" i="4"/>
  <c r="C1850" i="4"/>
  <c r="H1849" i="4"/>
  <c r="G1849" i="4"/>
  <c r="F1849" i="4"/>
  <c r="C1849" i="4"/>
  <c r="H1848" i="4"/>
  <c r="G1848" i="4"/>
  <c r="F1848" i="4"/>
  <c r="C1848" i="4"/>
  <c r="H1847" i="4"/>
  <c r="G1847" i="4"/>
  <c r="F1847" i="4"/>
  <c r="C1847" i="4"/>
  <c r="H1846" i="4"/>
  <c r="G1846" i="4"/>
  <c r="F1846" i="4"/>
  <c r="C1846" i="4"/>
  <c r="H1845" i="4"/>
  <c r="G1845" i="4"/>
  <c r="F1845" i="4"/>
  <c r="C1845" i="4"/>
  <c r="H1844" i="4"/>
  <c r="G1844" i="4"/>
  <c r="F1844" i="4"/>
  <c r="C1844" i="4"/>
  <c r="H1843" i="4"/>
  <c r="G1843" i="4"/>
  <c r="F1843" i="4"/>
  <c r="C1843" i="4"/>
  <c r="H1842" i="4"/>
  <c r="G1842" i="4"/>
  <c r="F1842" i="4"/>
  <c r="C1842" i="4"/>
  <c r="H1841" i="4"/>
  <c r="G1841" i="4"/>
  <c r="F1841" i="4"/>
  <c r="C1841" i="4"/>
  <c r="H1840" i="4"/>
  <c r="G1840" i="4"/>
  <c r="F1840" i="4"/>
  <c r="C1840" i="4"/>
  <c r="H1839" i="4"/>
  <c r="G1839" i="4"/>
  <c r="F1839" i="4"/>
  <c r="C1839" i="4"/>
  <c r="H1838" i="4"/>
  <c r="G1838" i="4"/>
  <c r="F1838" i="4"/>
  <c r="C1838" i="4"/>
  <c r="H1837" i="4"/>
  <c r="G1837" i="4"/>
  <c r="F1837" i="4"/>
  <c r="C1837" i="4"/>
  <c r="H1836" i="4"/>
  <c r="G1836" i="4"/>
  <c r="F1836" i="4"/>
  <c r="C1836" i="4"/>
  <c r="H1835" i="4"/>
  <c r="G1835" i="4"/>
  <c r="F1835" i="4"/>
  <c r="C1835" i="4"/>
  <c r="H1834" i="4"/>
  <c r="G1834" i="4"/>
  <c r="F1834" i="4"/>
  <c r="C1834" i="4"/>
  <c r="H1833" i="4"/>
  <c r="G1833" i="4"/>
  <c r="F1833" i="4"/>
  <c r="C1833" i="4"/>
  <c r="H1832" i="4"/>
  <c r="G1832" i="4"/>
  <c r="F1832" i="4"/>
  <c r="C1832" i="4"/>
  <c r="H1831" i="4"/>
  <c r="G1831" i="4"/>
  <c r="F1831" i="4"/>
  <c r="C1831" i="4"/>
  <c r="H1830" i="4"/>
  <c r="G1830" i="4"/>
  <c r="F1830" i="4"/>
  <c r="C1830" i="4"/>
  <c r="H1829" i="4"/>
  <c r="G1829" i="4"/>
  <c r="F1829" i="4"/>
  <c r="C1829" i="4"/>
  <c r="H1828" i="4"/>
  <c r="G1828" i="4"/>
  <c r="F1828" i="4"/>
  <c r="C1828" i="4"/>
  <c r="H1827" i="4"/>
  <c r="G1827" i="4"/>
  <c r="F1827" i="4"/>
  <c r="C1827" i="4"/>
  <c r="H1826" i="4"/>
  <c r="G1826" i="4"/>
  <c r="F1826" i="4"/>
  <c r="C1826" i="4"/>
  <c r="H1825" i="4"/>
  <c r="G1825" i="4"/>
  <c r="F1825" i="4"/>
  <c r="C1825" i="4"/>
  <c r="H1824" i="4"/>
  <c r="G1824" i="4"/>
  <c r="F1824" i="4"/>
  <c r="C1824" i="4"/>
  <c r="H1823" i="4"/>
  <c r="G1823" i="4"/>
  <c r="F1823" i="4"/>
  <c r="C1823" i="4"/>
  <c r="H1822" i="4"/>
  <c r="G1822" i="4"/>
  <c r="F1822" i="4"/>
  <c r="C1822" i="4"/>
  <c r="H1821" i="4"/>
  <c r="G1821" i="4"/>
  <c r="F1821" i="4"/>
  <c r="C1821" i="4"/>
  <c r="H1820" i="4"/>
  <c r="G1820" i="4"/>
  <c r="F1820" i="4"/>
  <c r="C1820" i="4"/>
  <c r="H1819" i="4"/>
  <c r="G1819" i="4"/>
  <c r="F1819" i="4"/>
  <c r="C1819" i="4"/>
  <c r="H1818" i="4"/>
  <c r="G1818" i="4"/>
  <c r="F1818" i="4"/>
  <c r="C1818" i="4"/>
  <c r="H1817" i="4"/>
  <c r="G1817" i="4"/>
  <c r="F1817" i="4"/>
  <c r="C1817" i="4"/>
  <c r="H1816" i="4"/>
  <c r="G1816" i="4"/>
  <c r="F1816" i="4"/>
  <c r="C1816" i="4"/>
  <c r="H1815" i="4"/>
  <c r="G1815" i="4"/>
  <c r="F1815" i="4"/>
  <c r="C1815" i="4"/>
  <c r="H1814" i="4"/>
  <c r="G1814" i="4"/>
  <c r="F1814" i="4"/>
  <c r="C1814" i="4"/>
  <c r="H1813" i="4"/>
  <c r="G1813" i="4"/>
  <c r="F1813" i="4"/>
  <c r="C1813" i="4"/>
  <c r="H1812" i="4"/>
  <c r="G1812" i="4"/>
  <c r="F1812" i="4"/>
  <c r="C1812" i="4"/>
  <c r="H1811" i="4"/>
  <c r="G1811" i="4"/>
  <c r="F1811" i="4"/>
  <c r="C1811" i="4"/>
  <c r="H1810" i="4"/>
  <c r="G1810" i="4"/>
  <c r="F1810" i="4"/>
  <c r="C1810" i="4"/>
  <c r="H1809" i="4"/>
  <c r="G1809" i="4"/>
  <c r="F1809" i="4"/>
  <c r="C1809" i="4"/>
  <c r="H1808" i="4"/>
  <c r="G1808" i="4"/>
  <c r="F1808" i="4"/>
  <c r="C1808" i="4"/>
  <c r="H1807" i="4"/>
  <c r="G1807" i="4"/>
  <c r="F1807" i="4"/>
  <c r="C1807" i="4"/>
  <c r="H1806" i="4"/>
  <c r="G1806" i="4"/>
  <c r="F1806" i="4"/>
  <c r="C1806" i="4"/>
  <c r="H1805" i="4"/>
  <c r="G1805" i="4"/>
  <c r="F1805" i="4"/>
  <c r="C1805" i="4"/>
  <c r="H1804" i="4"/>
  <c r="G1804" i="4"/>
  <c r="F1804" i="4"/>
  <c r="C1804" i="4"/>
  <c r="H1803" i="4"/>
  <c r="G1803" i="4"/>
  <c r="F1803" i="4"/>
  <c r="C1803" i="4"/>
  <c r="H1802" i="4"/>
  <c r="G1802" i="4"/>
  <c r="F1802" i="4"/>
  <c r="C1802" i="4"/>
  <c r="H1801" i="4"/>
  <c r="G1801" i="4"/>
  <c r="F1801" i="4"/>
  <c r="C1801" i="4"/>
  <c r="H1800" i="4"/>
  <c r="G1800" i="4"/>
  <c r="F1800" i="4"/>
  <c r="C1800" i="4"/>
  <c r="H1799" i="4"/>
  <c r="G1799" i="4"/>
  <c r="F1799" i="4"/>
  <c r="C1799" i="4"/>
  <c r="H1798" i="4"/>
  <c r="G1798" i="4"/>
  <c r="F1798" i="4"/>
  <c r="C1798" i="4"/>
  <c r="H1797" i="4"/>
  <c r="G1797" i="4"/>
  <c r="F1797" i="4"/>
  <c r="C1797" i="4"/>
  <c r="H1796" i="4"/>
  <c r="G1796" i="4"/>
  <c r="F1796" i="4"/>
  <c r="C1796" i="4"/>
  <c r="F1795" i="4"/>
  <c r="G1795" i="4" s="1"/>
  <c r="C1795" i="4"/>
  <c r="H1794" i="4"/>
  <c r="G1794" i="4"/>
  <c r="F1794" i="4"/>
  <c r="C1794" i="4"/>
  <c r="F1793" i="4"/>
  <c r="G1793" i="4" s="1"/>
  <c r="C1793" i="4"/>
  <c r="F1792" i="4"/>
  <c r="G1792" i="4" s="1"/>
  <c r="C1792" i="4"/>
  <c r="F1791" i="4"/>
  <c r="G1791" i="4" s="1"/>
  <c r="C1791" i="4"/>
  <c r="H1790" i="4"/>
  <c r="G1790" i="4"/>
  <c r="F1790" i="4"/>
  <c r="C1790" i="4"/>
  <c r="H1789" i="4"/>
  <c r="G1789" i="4"/>
  <c r="F1789" i="4"/>
  <c r="C1789" i="4"/>
  <c r="H1788" i="4"/>
  <c r="G1788" i="4"/>
  <c r="F1788" i="4"/>
  <c r="C1788" i="4"/>
  <c r="H1787" i="4"/>
  <c r="G1787" i="4"/>
  <c r="F1787" i="4"/>
  <c r="C1787" i="4"/>
  <c r="H1786" i="4"/>
  <c r="G1786" i="4"/>
  <c r="F1786" i="4"/>
  <c r="C1786" i="4"/>
  <c r="H1785" i="4"/>
  <c r="G1785" i="4"/>
  <c r="F1785" i="4"/>
  <c r="C1785" i="4"/>
  <c r="H1784" i="4"/>
  <c r="G1784" i="4"/>
  <c r="F1784" i="4"/>
  <c r="C1784" i="4"/>
  <c r="H1783" i="4"/>
  <c r="G1783" i="4"/>
  <c r="F1783" i="4"/>
  <c r="C1783" i="4"/>
  <c r="H1782" i="4"/>
  <c r="G1782" i="4"/>
  <c r="F1782" i="4"/>
  <c r="C1782" i="4"/>
  <c r="H1781" i="4"/>
  <c r="G1781" i="4"/>
  <c r="F1781" i="4"/>
  <c r="C1781" i="4"/>
  <c r="H1780" i="4"/>
  <c r="G1780" i="4"/>
  <c r="F1780" i="4"/>
  <c r="C1780" i="4"/>
  <c r="H1779" i="4"/>
  <c r="G1779" i="4"/>
  <c r="F1779" i="4"/>
  <c r="C1779" i="4"/>
  <c r="H1778" i="4"/>
  <c r="G1778" i="4"/>
  <c r="F1778" i="4"/>
  <c r="C1778" i="4"/>
  <c r="H1777" i="4"/>
  <c r="G1777" i="4"/>
  <c r="F1777" i="4"/>
  <c r="C1777" i="4"/>
  <c r="H1776" i="4"/>
  <c r="G1776" i="4"/>
  <c r="F1776" i="4"/>
  <c r="C1776" i="4"/>
  <c r="H1775" i="4"/>
  <c r="G1775" i="4"/>
  <c r="F1775" i="4"/>
  <c r="C1775" i="4"/>
  <c r="H1774" i="4"/>
  <c r="G1774" i="4"/>
  <c r="F1774" i="4"/>
  <c r="C1774" i="4"/>
  <c r="H1773" i="4"/>
  <c r="G1773" i="4"/>
  <c r="F1773" i="4"/>
  <c r="C1773" i="4"/>
  <c r="H1772" i="4"/>
  <c r="G1772" i="4"/>
  <c r="F1772" i="4"/>
  <c r="C1772" i="4"/>
  <c r="H1771" i="4"/>
  <c r="G1771" i="4"/>
  <c r="F1771" i="4"/>
  <c r="C1771" i="4"/>
  <c r="H1770" i="4"/>
  <c r="G1770" i="4"/>
  <c r="F1770" i="4"/>
  <c r="C1770" i="4"/>
  <c r="H1769" i="4"/>
  <c r="G1769" i="4"/>
  <c r="F1769" i="4"/>
  <c r="C1769" i="4"/>
  <c r="H1768" i="4"/>
  <c r="G1768" i="4"/>
  <c r="F1768" i="4"/>
  <c r="C1768" i="4"/>
  <c r="H1767" i="4"/>
  <c r="G1767" i="4"/>
  <c r="F1767" i="4"/>
  <c r="C1767" i="4"/>
  <c r="H1766" i="4"/>
  <c r="G1766" i="4"/>
  <c r="F1766" i="4"/>
  <c r="C1766" i="4"/>
  <c r="H1765" i="4"/>
  <c r="G1765" i="4"/>
  <c r="F1765" i="4"/>
  <c r="C1765" i="4"/>
  <c r="H1764" i="4"/>
  <c r="G1764" i="4"/>
  <c r="F1764" i="4"/>
  <c r="C1764" i="4"/>
  <c r="H1763" i="4"/>
  <c r="G1763" i="4"/>
  <c r="F1763" i="4"/>
  <c r="C1763" i="4"/>
  <c r="H1762" i="4"/>
  <c r="G1762" i="4"/>
  <c r="F1762" i="4"/>
  <c r="C1762" i="4"/>
  <c r="H1761" i="4"/>
  <c r="G1761" i="4"/>
  <c r="F1761" i="4"/>
  <c r="C1761" i="4"/>
  <c r="H1760" i="4"/>
  <c r="G1760" i="4"/>
  <c r="F1760" i="4"/>
  <c r="C1760" i="4"/>
  <c r="H1759" i="4"/>
  <c r="G1759" i="4"/>
  <c r="F1759" i="4"/>
  <c r="C1759" i="4"/>
  <c r="H1758" i="4"/>
  <c r="G1758" i="4"/>
  <c r="F1758" i="4"/>
  <c r="C1758" i="4"/>
  <c r="H1757" i="4"/>
  <c r="G1757" i="4"/>
  <c r="F1757" i="4"/>
  <c r="C1757" i="4"/>
  <c r="H1756" i="4"/>
  <c r="G1756" i="4"/>
  <c r="F1756" i="4"/>
  <c r="C1756" i="4"/>
  <c r="H1755" i="4"/>
  <c r="G1755" i="4"/>
  <c r="F1755" i="4"/>
  <c r="C1755" i="4"/>
  <c r="H1754" i="4"/>
  <c r="G1754" i="4"/>
  <c r="F1754" i="4"/>
  <c r="C1754" i="4"/>
  <c r="H1753" i="4"/>
  <c r="G1753" i="4"/>
  <c r="F1753" i="4"/>
  <c r="C1753" i="4"/>
  <c r="H1752" i="4"/>
  <c r="G1752" i="4"/>
  <c r="F1752" i="4"/>
  <c r="C1752" i="4"/>
  <c r="H1751" i="4"/>
  <c r="G1751" i="4"/>
  <c r="F1751" i="4"/>
  <c r="C1751" i="4"/>
  <c r="H1750" i="4"/>
  <c r="G1750" i="4"/>
  <c r="F1750" i="4"/>
  <c r="C1750" i="4"/>
  <c r="H1749" i="4"/>
  <c r="G1749" i="4"/>
  <c r="F1749" i="4"/>
  <c r="C1749" i="4"/>
  <c r="H1748" i="4"/>
  <c r="G1748" i="4"/>
  <c r="F1748" i="4"/>
  <c r="C1748" i="4"/>
  <c r="H1747" i="4"/>
  <c r="G1747" i="4"/>
  <c r="F1747" i="4"/>
  <c r="C1747" i="4"/>
  <c r="H1746" i="4"/>
  <c r="G1746" i="4"/>
  <c r="F1746" i="4"/>
  <c r="C1746" i="4"/>
  <c r="H1745" i="4"/>
  <c r="G1745" i="4"/>
  <c r="F1745" i="4"/>
  <c r="C1745" i="4"/>
  <c r="H1744" i="4"/>
  <c r="G1744" i="4"/>
  <c r="F1744" i="4"/>
  <c r="C1744" i="4"/>
  <c r="H1743" i="4"/>
  <c r="G1743" i="4"/>
  <c r="F1743" i="4"/>
  <c r="C1743" i="4"/>
  <c r="G1742" i="4"/>
  <c r="F1742" i="4"/>
  <c r="H1742" i="4" s="1"/>
  <c r="C1742" i="4"/>
  <c r="H1741" i="4"/>
  <c r="G1741" i="4"/>
  <c r="F1741" i="4"/>
  <c r="C1741" i="4"/>
  <c r="F1740" i="4"/>
  <c r="G1740" i="4" s="1"/>
  <c r="C1740" i="4"/>
  <c r="F1739" i="4"/>
  <c r="G1739" i="4" s="1"/>
  <c r="C1739" i="4"/>
  <c r="H1738" i="4"/>
  <c r="G1738" i="4"/>
  <c r="F1738" i="4"/>
  <c r="C1738" i="4"/>
  <c r="H1737" i="4"/>
  <c r="G1737" i="4"/>
  <c r="F1737" i="4"/>
  <c r="C1737" i="4"/>
  <c r="H1736" i="4"/>
  <c r="G1736" i="4"/>
  <c r="F1736" i="4"/>
  <c r="C1736" i="4"/>
  <c r="H1735" i="4"/>
  <c r="G1735" i="4"/>
  <c r="F1735" i="4"/>
  <c r="C1735" i="4"/>
  <c r="H1734" i="4"/>
  <c r="G1734" i="4"/>
  <c r="F1734" i="4"/>
  <c r="C1734" i="4"/>
  <c r="H1733" i="4"/>
  <c r="G1733" i="4"/>
  <c r="F1733" i="4"/>
  <c r="C1733" i="4"/>
  <c r="H1732" i="4"/>
  <c r="G1732" i="4"/>
  <c r="F1732" i="4"/>
  <c r="C1732" i="4"/>
  <c r="H1731" i="4"/>
  <c r="G1731" i="4"/>
  <c r="F1731" i="4"/>
  <c r="C1731" i="4"/>
  <c r="H1730" i="4"/>
  <c r="G1730" i="4"/>
  <c r="F1730" i="4"/>
  <c r="C1730" i="4"/>
  <c r="H1729" i="4"/>
  <c r="G1729" i="4"/>
  <c r="F1729" i="4"/>
  <c r="C1729" i="4"/>
  <c r="H1728" i="4"/>
  <c r="G1728" i="4"/>
  <c r="F1728" i="4"/>
  <c r="C1728" i="4"/>
  <c r="H1727" i="4"/>
  <c r="G1727" i="4"/>
  <c r="F1727" i="4"/>
  <c r="C1727" i="4"/>
  <c r="H1726" i="4"/>
  <c r="G1726" i="4"/>
  <c r="F1726" i="4"/>
  <c r="C1726" i="4"/>
  <c r="H1725" i="4"/>
  <c r="G1725" i="4"/>
  <c r="F1725" i="4"/>
  <c r="C1725" i="4"/>
  <c r="H1724" i="4"/>
  <c r="G1724" i="4"/>
  <c r="F1724" i="4"/>
  <c r="C1724" i="4"/>
  <c r="H1723" i="4"/>
  <c r="G1723" i="4"/>
  <c r="F1723" i="4"/>
  <c r="C1723" i="4"/>
  <c r="H1722" i="4"/>
  <c r="G1722" i="4"/>
  <c r="F1722" i="4"/>
  <c r="C1722" i="4"/>
  <c r="H1721" i="4"/>
  <c r="G1721" i="4"/>
  <c r="F1721" i="4"/>
  <c r="C1721" i="4"/>
  <c r="H1720" i="4"/>
  <c r="G1720" i="4"/>
  <c r="F1720" i="4"/>
  <c r="C1720" i="4"/>
  <c r="H1719" i="4"/>
  <c r="G1719" i="4"/>
  <c r="F1719" i="4"/>
  <c r="C1719" i="4"/>
  <c r="H1718" i="4"/>
  <c r="G1718" i="4"/>
  <c r="F1718" i="4"/>
  <c r="C1718" i="4"/>
  <c r="H1717" i="4"/>
  <c r="G1717" i="4"/>
  <c r="F1717" i="4"/>
  <c r="C1717" i="4"/>
  <c r="H1716" i="4"/>
  <c r="G1716" i="4"/>
  <c r="F1716" i="4"/>
  <c r="C1716" i="4"/>
  <c r="H1715" i="4"/>
  <c r="G1715" i="4"/>
  <c r="F1715" i="4"/>
  <c r="C1715" i="4"/>
  <c r="H1714" i="4"/>
  <c r="G1714" i="4"/>
  <c r="F1714" i="4"/>
  <c r="C1714" i="4"/>
  <c r="H1713" i="4"/>
  <c r="G1713" i="4"/>
  <c r="F1713" i="4"/>
  <c r="C1713" i="4"/>
  <c r="H1712" i="4"/>
  <c r="G1712" i="4"/>
  <c r="F1712" i="4"/>
  <c r="C1712" i="4"/>
  <c r="H1711" i="4"/>
  <c r="G1711" i="4"/>
  <c r="F1711" i="4"/>
  <c r="C1711" i="4"/>
  <c r="H1710" i="4"/>
  <c r="G1710" i="4"/>
  <c r="F1710" i="4"/>
  <c r="C1710" i="4"/>
  <c r="H1709" i="4"/>
  <c r="G1709" i="4"/>
  <c r="F1709" i="4"/>
  <c r="C1709" i="4"/>
  <c r="H1708" i="4"/>
  <c r="G1708" i="4"/>
  <c r="F1708" i="4"/>
  <c r="C1708" i="4"/>
  <c r="H1707" i="4"/>
  <c r="G1707" i="4"/>
  <c r="F1707" i="4"/>
  <c r="C1707" i="4"/>
  <c r="H1706" i="4"/>
  <c r="G1706" i="4"/>
  <c r="F1706" i="4"/>
  <c r="C1706" i="4"/>
  <c r="H1705" i="4"/>
  <c r="G1705" i="4"/>
  <c r="F1705" i="4"/>
  <c r="C1705" i="4"/>
  <c r="H1704" i="4"/>
  <c r="G1704" i="4"/>
  <c r="F1704" i="4"/>
  <c r="C1704" i="4"/>
  <c r="H1703" i="4"/>
  <c r="G1703" i="4"/>
  <c r="F1703" i="4"/>
  <c r="C1703" i="4"/>
  <c r="H1702" i="4"/>
  <c r="G1702" i="4"/>
  <c r="F1702" i="4"/>
  <c r="C1702" i="4"/>
  <c r="H1701" i="4"/>
  <c r="G1701" i="4"/>
  <c r="F1701" i="4"/>
  <c r="C1701" i="4"/>
  <c r="H1700" i="4"/>
  <c r="G1700" i="4"/>
  <c r="F1700" i="4"/>
  <c r="C1700" i="4"/>
  <c r="H1699" i="4"/>
  <c r="G1699" i="4"/>
  <c r="F1699" i="4"/>
  <c r="C1699" i="4"/>
  <c r="H1698" i="4"/>
  <c r="G1698" i="4"/>
  <c r="F1698" i="4"/>
  <c r="C1698" i="4"/>
  <c r="H1697" i="4"/>
  <c r="G1697" i="4"/>
  <c r="F1697" i="4"/>
  <c r="C1697" i="4"/>
  <c r="H1696" i="4"/>
  <c r="G1696" i="4"/>
  <c r="F1696" i="4"/>
  <c r="C1696" i="4"/>
  <c r="H1695" i="4"/>
  <c r="G1695" i="4"/>
  <c r="F1695" i="4"/>
  <c r="C1695" i="4"/>
  <c r="H1694" i="4"/>
  <c r="G1694" i="4"/>
  <c r="F1694" i="4"/>
  <c r="C1694" i="4"/>
  <c r="H1693" i="4"/>
  <c r="G1693" i="4"/>
  <c r="F1693" i="4"/>
  <c r="C1693" i="4"/>
  <c r="H1692" i="4"/>
  <c r="G1692" i="4"/>
  <c r="F1692" i="4"/>
  <c r="C1692" i="4"/>
  <c r="H1691" i="4"/>
  <c r="G1691" i="4"/>
  <c r="F1691" i="4"/>
  <c r="C1691" i="4"/>
  <c r="H1690" i="4"/>
  <c r="G1690" i="4"/>
  <c r="F1690" i="4"/>
  <c r="C1690" i="4"/>
  <c r="H1689" i="4"/>
  <c r="G1689" i="4"/>
  <c r="F1689" i="4"/>
  <c r="C1689" i="4"/>
  <c r="H1688" i="4"/>
  <c r="G1688" i="4"/>
  <c r="F1688" i="4"/>
  <c r="C1688" i="4"/>
  <c r="H1687" i="4"/>
  <c r="G1687" i="4"/>
  <c r="F1687" i="4"/>
  <c r="C1687" i="4"/>
  <c r="H1686" i="4"/>
  <c r="G1686" i="4"/>
  <c r="F1686" i="4"/>
  <c r="C1686" i="4"/>
  <c r="H1685" i="4"/>
  <c r="G1685" i="4"/>
  <c r="F1685" i="4"/>
  <c r="C1685" i="4"/>
  <c r="H1684" i="4"/>
  <c r="G1684" i="4"/>
  <c r="F1684" i="4"/>
  <c r="C1684" i="4"/>
  <c r="H1683" i="4"/>
  <c r="G1683" i="4"/>
  <c r="F1683" i="4"/>
  <c r="C1683" i="4"/>
  <c r="H1682" i="4"/>
  <c r="G1682" i="4"/>
  <c r="F1682" i="4"/>
  <c r="C1682" i="4"/>
  <c r="H1681" i="4"/>
  <c r="G1681" i="4"/>
  <c r="F1681" i="4"/>
  <c r="C1681" i="4"/>
  <c r="H1680" i="4"/>
  <c r="G1680" i="4"/>
  <c r="F1680" i="4"/>
  <c r="C1680" i="4"/>
  <c r="H1679" i="4"/>
  <c r="G1679" i="4"/>
  <c r="F1679" i="4"/>
  <c r="C1679" i="4"/>
  <c r="H1678" i="4"/>
  <c r="G1678" i="4"/>
  <c r="F1678" i="4"/>
  <c r="C1678" i="4"/>
  <c r="F1677" i="4"/>
  <c r="G1677" i="4" s="1"/>
  <c r="C1677" i="4"/>
  <c r="H1676" i="4"/>
  <c r="G1676" i="4"/>
  <c r="F1676" i="4"/>
  <c r="C1676" i="4"/>
  <c r="H1675" i="4"/>
  <c r="G1675" i="4"/>
  <c r="F1675" i="4"/>
  <c r="C1675" i="4"/>
  <c r="H1674" i="4"/>
  <c r="G1674" i="4"/>
  <c r="F1674" i="4"/>
  <c r="C1674" i="4"/>
  <c r="H1673" i="4"/>
  <c r="G1673" i="4"/>
  <c r="F1673" i="4"/>
  <c r="C1673" i="4"/>
  <c r="H1672" i="4"/>
  <c r="G1672" i="4"/>
  <c r="F1672" i="4"/>
  <c r="C1672" i="4"/>
  <c r="H1671" i="4"/>
  <c r="G1671" i="4"/>
  <c r="F1671" i="4"/>
  <c r="C1671" i="4"/>
  <c r="H1670" i="4"/>
  <c r="G1670" i="4"/>
  <c r="F1670" i="4"/>
  <c r="C1670" i="4"/>
  <c r="H1669" i="4"/>
  <c r="G1669" i="4"/>
  <c r="F1669" i="4"/>
  <c r="C1669" i="4"/>
  <c r="H1668" i="4"/>
  <c r="G1668" i="4"/>
  <c r="F1668" i="4"/>
  <c r="C1668" i="4"/>
  <c r="H1667" i="4"/>
  <c r="G1667" i="4"/>
  <c r="F1667" i="4"/>
  <c r="C1667" i="4"/>
  <c r="H1666" i="4"/>
  <c r="G1666" i="4"/>
  <c r="F1666" i="4"/>
  <c r="C1666" i="4"/>
  <c r="H1665" i="4"/>
  <c r="G1665" i="4"/>
  <c r="F1665" i="4"/>
  <c r="C1665" i="4"/>
  <c r="H1664" i="4"/>
  <c r="G1664" i="4"/>
  <c r="F1664" i="4"/>
  <c r="C1664" i="4"/>
  <c r="H1663" i="4"/>
  <c r="G1663" i="4"/>
  <c r="F1663" i="4"/>
  <c r="C1663" i="4"/>
  <c r="H1662" i="4"/>
  <c r="G1662" i="4"/>
  <c r="F1662" i="4"/>
  <c r="C1662" i="4"/>
  <c r="H1661" i="4"/>
  <c r="G1661" i="4"/>
  <c r="F1661" i="4"/>
  <c r="C1661" i="4"/>
  <c r="H1660" i="4"/>
  <c r="G1660" i="4"/>
  <c r="F1660" i="4"/>
  <c r="C1660" i="4"/>
  <c r="H1659" i="4"/>
  <c r="G1659" i="4"/>
  <c r="F1659" i="4"/>
  <c r="C1659" i="4"/>
  <c r="H1658" i="4"/>
  <c r="G1658" i="4"/>
  <c r="F1658" i="4"/>
  <c r="C1658" i="4"/>
  <c r="H1657" i="4"/>
  <c r="G1657" i="4"/>
  <c r="F1657" i="4"/>
  <c r="C1657" i="4"/>
  <c r="H1656" i="4"/>
  <c r="G1656" i="4"/>
  <c r="F1656" i="4"/>
  <c r="C1656" i="4"/>
  <c r="H1655" i="4"/>
  <c r="G1655" i="4"/>
  <c r="F1655" i="4"/>
  <c r="C1655" i="4"/>
  <c r="H1654" i="4"/>
  <c r="G1654" i="4"/>
  <c r="F1654" i="4"/>
  <c r="C1654" i="4"/>
  <c r="H1653" i="4"/>
  <c r="G1653" i="4"/>
  <c r="F1653" i="4"/>
  <c r="C1653" i="4"/>
  <c r="H1652" i="4"/>
  <c r="G1652" i="4"/>
  <c r="F1652" i="4"/>
  <c r="C1652" i="4"/>
  <c r="H1651" i="4"/>
  <c r="G1651" i="4"/>
  <c r="F1651" i="4"/>
  <c r="C1651" i="4"/>
  <c r="H1650" i="4"/>
  <c r="G1650" i="4"/>
  <c r="F1650" i="4"/>
  <c r="C1650" i="4"/>
  <c r="H1649" i="4"/>
  <c r="G1649" i="4"/>
  <c r="F1649" i="4"/>
  <c r="C1649" i="4"/>
  <c r="H1648" i="4"/>
  <c r="G1648" i="4"/>
  <c r="F1648" i="4"/>
  <c r="C1648" i="4"/>
  <c r="H1647" i="4"/>
  <c r="G1647" i="4"/>
  <c r="F1647" i="4"/>
  <c r="C1647" i="4"/>
  <c r="H1646" i="4"/>
  <c r="G1646" i="4"/>
  <c r="F1646" i="4"/>
  <c r="C1646" i="4"/>
  <c r="H1645" i="4"/>
  <c r="G1645" i="4"/>
  <c r="F1645" i="4"/>
  <c r="C1645" i="4"/>
  <c r="H1644" i="4"/>
  <c r="G1644" i="4"/>
  <c r="F1644" i="4"/>
  <c r="C1644" i="4"/>
  <c r="H1643" i="4"/>
  <c r="G1643" i="4"/>
  <c r="F1643" i="4"/>
  <c r="C1643" i="4"/>
  <c r="H1642" i="4"/>
  <c r="G1642" i="4"/>
  <c r="F1642" i="4"/>
  <c r="C1642" i="4"/>
  <c r="F1641" i="4"/>
  <c r="G1641" i="4" s="1"/>
  <c r="C1641" i="4"/>
  <c r="F1640" i="4"/>
  <c r="G1640" i="4" s="1"/>
  <c r="C1640" i="4"/>
  <c r="H1639" i="4"/>
  <c r="G1639" i="4"/>
  <c r="F1639" i="4"/>
  <c r="C1639" i="4"/>
  <c r="H1638" i="4"/>
  <c r="G1638" i="4"/>
  <c r="F1638" i="4"/>
  <c r="C1638" i="4"/>
  <c r="H1637" i="4"/>
  <c r="G1637" i="4"/>
  <c r="F1637" i="4"/>
  <c r="C1637" i="4"/>
  <c r="H1636" i="4"/>
  <c r="G1636" i="4"/>
  <c r="F1636" i="4"/>
  <c r="C1636" i="4"/>
  <c r="H1635" i="4"/>
  <c r="G1635" i="4"/>
  <c r="F1635" i="4"/>
  <c r="C1635" i="4"/>
  <c r="H1634" i="4"/>
  <c r="G1634" i="4"/>
  <c r="F1634" i="4"/>
  <c r="C1634" i="4"/>
  <c r="H1633" i="4"/>
  <c r="G1633" i="4"/>
  <c r="F1633" i="4"/>
  <c r="C1633" i="4"/>
  <c r="H1632" i="4"/>
  <c r="G1632" i="4"/>
  <c r="F1632" i="4"/>
  <c r="C1632" i="4"/>
  <c r="H1631" i="4"/>
  <c r="G1631" i="4"/>
  <c r="F1631" i="4"/>
  <c r="C1631" i="4"/>
  <c r="H1630" i="4"/>
  <c r="G1630" i="4"/>
  <c r="F1630" i="4"/>
  <c r="C1630" i="4"/>
  <c r="H1629" i="4"/>
  <c r="G1629" i="4"/>
  <c r="F1629" i="4"/>
  <c r="C1629" i="4"/>
  <c r="H1628" i="4"/>
  <c r="G1628" i="4"/>
  <c r="F1628" i="4"/>
  <c r="C1628" i="4"/>
  <c r="H1627" i="4"/>
  <c r="G1627" i="4"/>
  <c r="F1627" i="4"/>
  <c r="C1627" i="4"/>
  <c r="H1626" i="4"/>
  <c r="G1626" i="4"/>
  <c r="F1626" i="4"/>
  <c r="C1626" i="4"/>
  <c r="H1625" i="4"/>
  <c r="G1625" i="4"/>
  <c r="F1625" i="4"/>
  <c r="C1625" i="4"/>
  <c r="H1624" i="4"/>
  <c r="G1624" i="4"/>
  <c r="F1624" i="4"/>
  <c r="C1624" i="4"/>
  <c r="H1623" i="4"/>
  <c r="G1623" i="4"/>
  <c r="F1623" i="4"/>
  <c r="C1623" i="4"/>
  <c r="H1622" i="4"/>
  <c r="G1622" i="4"/>
  <c r="F1622" i="4"/>
  <c r="C1622" i="4"/>
  <c r="H1621" i="4"/>
  <c r="G1621" i="4"/>
  <c r="F1621" i="4"/>
  <c r="C1621" i="4"/>
  <c r="H1620" i="4"/>
  <c r="G1620" i="4"/>
  <c r="F1620" i="4"/>
  <c r="C1620" i="4"/>
  <c r="H1619" i="4"/>
  <c r="G1619" i="4"/>
  <c r="F1619" i="4"/>
  <c r="C1619" i="4"/>
  <c r="H1618" i="4"/>
  <c r="G1618" i="4"/>
  <c r="F1618" i="4"/>
  <c r="C1618" i="4"/>
  <c r="F1617" i="4"/>
  <c r="G1617" i="4" s="1"/>
  <c r="C1617" i="4"/>
  <c r="F1616" i="4"/>
  <c r="G1616" i="4" s="1"/>
  <c r="C1616" i="4"/>
  <c r="F1615" i="4"/>
  <c r="G1615" i="4" s="1"/>
  <c r="C1615" i="4"/>
  <c r="H1614" i="4"/>
  <c r="G1614" i="4"/>
  <c r="F1614" i="4"/>
  <c r="C1614" i="4"/>
  <c r="H1613" i="4"/>
  <c r="G1613" i="4"/>
  <c r="F1613" i="4"/>
  <c r="C1613" i="4"/>
  <c r="F1612" i="4"/>
  <c r="G1612" i="4" s="1"/>
  <c r="C1612" i="4"/>
  <c r="H1611" i="4"/>
  <c r="G1611" i="4"/>
  <c r="F1611" i="4"/>
  <c r="C1611" i="4"/>
  <c r="F1610" i="4"/>
  <c r="G1610" i="4" s="1"/>
  <c r="C1610" i="4"/>
  <c r="H1609" i="4"/>
  <c r="G1609" i="4"/>
  <c r="F1609" i="4"/>
  <c r="C1609" i="4"/>
  <c r="F1608" i="4"/>
  <c r="G1608" i="4" s="1"/>
  <c r="C1608" i="4"/>
  <c r="F1607" i="4"/>
  <c r="G1607" i="4" s="1"/>
  <c r="C1607" i="4"/>
  <c r="F1606" i="4"/>
  <c r="G1606" i="4" s="1"/>
  <c r="C1606" i="4"/>
  <c r="H1605" i="4"/>
  <c r="F1605" i="4"/>
  <c r="G1605" i="4" s="1"/>
  <c r="C1605" i="4"/>
  <c r="H1604" i="4"/>
  <c r="G1604" i="4"/>
  <c r="F1604" i="4"/>
  <c r="C1604" i="4"/>
  <c r="F1603" i="4"/>
  <c r="G1603" i="4" s="1"/>
  <c r="C1603" i="4"/>
  <c r="F1602" i="4"/>
  <c r="G1602" i="4" s="1"/>
  <c r="C1602" i="4"/>
  <c r="F1601" i="4"/>
  <c r="G1601" i="4" s="1"/>
  <c r="C1601" i="4"/>
  <c r="H1600" i="4"/>
  <c r="F1600" i="4"/>
  <c r="G1600" i="4" s="1"/>
  <c r="C1600" i="4"/>
  <c r="F1599" i="4"/>
  <c r="G1599" i="4" s="1"/>
  <c r="C1599" i="4"/>
  <c r="F1598" i="4"/>
  <c r="G1598" i="4" s="1"/>
  <c r="C1598" i="4"/>
  <c r="F1597" i="4"/>
  <c r="G1597" i="4" s="1"/>
  <c r="C1597" i="4"/>
  <c r="F1596" i="4"/>
  <c r="G1596" i="4" s="1"/>
  <c r="C1596" i="4"/>
  <c r="F1595" i="4"/>
  <c r="G1595" i="4" s="1"/>
  <c r="C1595" i="4"/>
  <c r="H1594" i="4"/>
  <c r="G1594" i="4"/>
  <c r="F1594" i="4"/>
  <c r="C1594" i="4"/>
  <c r="H1593" i="4"/>
  <c r="F1593" i="4"/>
  <c r="G1593" i="4" s="1"/>
  <c r="C1593" i="4"/>
  <c r="H1592" i="4"/>
  <c r="G1592" i="4"/>
  <c r="F1592" i="4"/>
  <c r="C1592" i="4"/>
  <c r="H1591" i="4"/>
  <c r="G1591" i="4"/>
  <c r="F1591" i="4"/>
  <c r="C1591" i="4"/>
  <c r="F1590" i="4"/>
  <c r="G1590" i="4" s="1"/>
  <c r="C1590" i="4"/>
  <c r="F1589" i="4"/>
  <c r="G1589" i="4" s="1"/>
  <c r="C1589" i="4"/>
  <c r="F1588" i="4"/>
  <c r="G1588" i="4" s="1"/>
  <c r="C1588" i="4"/>
  <c r="F1587" i="4"/>
  <c r="G1587" i="4" s="1"/>
  <c r="C1587" i="4"/>
  <c r="H1586" i="4"/>
  <c r="G1586" i="4"/>
  <c r="F1586" i="4"/>
  <c r="C1586" i="4"/>
  <c r="F1585" i="4"/>
  <c r="G1585" i="4" s="1"/>
  <c r="C1585" i="4"/>
  <c r="F1584" i="4"/>
  <c r="G1584" i="4" s="1"/>
  <c r="C1584" i="4"/>
  <c r="F1583" i="4"/>
  <c r="G1583" i="4" s="1"/>
  <c r="C1583" i="4"/>
  <c r="H1582" i="4"/>
  <c r="G1582" i="4"/>
  <c r="F1582" i="4"/>
  <c r="C1582" i="4"/>
  <c r="F1581" i="4"/>
  <c r="G1581" i="4" s="1"/>
  <c r="C1581" i="4"/>
  <c r="F1580" i="4"/>
  <c r="G1580" i="4" s="1"/>
  <c r="C1580" i="4"/>
  <c r="F1579" i="4"/>
  <c r="G1579" i="4" s="1"/>
  <c r="C1579" i="4"/>
  <c r="F1578" i="4"/>
  <c r="G1578" i="4" s="1"/>
  <c r="C1578" i="4"/>
  <c r="F1577" i="4"/>
  <c r="G1577" i="4" s="1"/>
  <c r="C1577" i="4"/>
  <c r="F1576" i="4"/>
  <c r="G1576" i="4" s="1"/>
  <c r="C1576" i="4"/>
  <c r="F1575" i="4"/>
  <c r="G1575" i="4" s="1"/>
  <c r="C1575" i="4"/>
  <c r="H1574" i="4"/>
  <c r="G1574" i="4"/>
  <c r="F1574" i="4"/>
  <c r="C1574" i="4"/>
  <c r="F1573" i="4"/>
  <c r="G1573" i="4" s="1"/>
  <c r="C1573" i="4"/>
  <c r="F1572" i="4"/>
  <c r="G1572" i="4" s="1"/>
  <c r="C1572" i="4"/>
  <c r="F1571" i="4"/>
  <c r="G1571" i="4" s="1"/>
  <c r="C1571" i="4"/>
  <c r="F1570" i="4"/>
  <c r="G1570" i="4" s="1"/>
  <c r="C1570" i="4"/>
  <c r="F1569" i="4"/>
  <c r="G1569" i="4" s="1"/>
  <c r="C1569" i="4"/>
  <c r="F1568" i="4"/>
  <c r="G1568" i="4" s="1"/>
  <c r="C1568" i="4"/>
  <c r="F1567" i="4"/>
  <c r="G1567" i="4" s="1"/>
  <c r="C1567" i="4"/>
  <c r="F1566" i="4"/>
  <c r="G1566" i="4" s="1"/>
  <c r="C1566" i="4"/>
  <c r="F1565" i="4"/>
  <c r="G1565" i="4" s="1"/>
  <c r="C1565" i="4"/>
  <c r="F1564" i="4"/>
  <c r="G1564" i="4" s="1"/>
  <c r="C1564" i="4"/>
  <c r="F1563" i="4"/>
  <c r="G1563" i="4" s="1"/>
  <c r="C1563" i="4"/>
  <c r="F1562" i="4"/>
  <c r="G1562" i="4" s="1"/>
  <c r="C1562" i="4"/>
  <c r="H1561" i="4"/>
  <c r="G1561" i="4"/>
  <c r="F1561" i="4"/>
  <c r="C1561" i="4"/>
  <c r="F1560" i="4"/>
  <c r="G1560" i="4" s="1"/>
  <c r="C1560" i="4"/>
  <c r="F1559" i="4"/>
  <c r="G1559" i="4" s="1"/>
  <c r="C1559" i="4"/>
  <c r="F1558" i="4"/>
  <c r="G1558" i="4" s="1"/>
  <c r="C1558" i="4"/>
  <c r="F1557" i="4"/>
  <c r="G1557" i="4" s="1"/>
  <c r="C1557" i="4"/>
  <c r="H1556" i="4"/>
  <c r="G1556" i="4"/>
  <c r="F1556" i="4"/>
  <c r="C1556" i="4"/>
  <c r="F1555" i="4"/>
  <c r="G1555" i="4" s="1"/>
  <c r="C1555" i="4"/>
  <c r="H1554" i="4"/>
  <c r="G1554" i="4"/>
  <c r="F1554" i="4"/>
  <c r="C1554" i="4"/>
  <c r="H1553" i="4"/>
  <c r="G1553" i="4"/>
  <c r="F1553" i="4"/>
  <c r="C1553" i="4"/>
  <c r="F1552" i="4"/>
  <c r="G1552" i="4" s="1"/>
  <c r="C1552" i="4"/>
  <c r="F1551" i="4"/>
  <c r="G1551" i="4" s="1"/>
  <c r="C1551" i="4"/>
  <c r="F1550" i="4"/>
  <c r="G1550" i="4" s="1"/>
  <c r="C1550" i="4"/>
  <c r="F1549" i="4"/>
  <c r="G1549" i="4" s="1"/>
  <c r="C1549" i="4"/>
  <c r="F1548" i="4"/>
  <c r="G1548" i="4" s="1"/>
  <c r="C1548" i="4"/>
  <c r="H1547" i="4"/>
  <c r="G1547" i="4"/>
  <c r="F1547" i="4"/>
  <c r="C1547" i="4"/>
  <c r="H1546" i="4"/>
  <c r="G1546" i="4"/>
  <c r="F1546" i="4"/>
  <c r="C1546" i="4"/>
  <c r="H1545" i="4"/>
  <c r="G1545" i="4"/>
  <c r="F1545" i="4"/>
  <c r="C1545" i="4"/>
  <c r="F1544" i="4"/>
  <c r="G1544" i="4" s="1"/>
  <c r="C1544" i="4"/>
  <c r="H1543" i="4"/>
  <c r="G1543" i="4"/>
  <c r="F1543" i="4"/>
  <c r="C1543" i="4"/>
  <c r="H1542" i="4"/>
  <c r="G1542" i="4"/>
  <c r="F1542" i="4"/>
  <c r="C1542" i="4"/>
  <c r="F1541" i="4"/>
  <c r="G1541" i="4" s="1"/>
  <c r="C1541" i="4"/>
  <c r="H1540" i="4"/>
  <c r="G1540" i="4"/>
  <c r="F1540" i="4"/>
  <c r="C1540" i="4"/>
  <c r="H1539" i="4"/>
  <c r="G1539" i="4"/>
  <c r="F1539" i="4"/>
  <c r="C1539" i="4"/>
  <c r="F1538" i="4"/>
  <c r="G1538" i="4" s="1"/>
  <c r="C1538" i="4"/>
  <c r="F1537" i="4"/>
  <c r="G1537" i="4" s="1"/>
  <c r="C1537" i="4"/>
  <c r="H1536" i="4"/>
  <c r="G1536" i="4"/>
  <c r="F1536" i="4"/>
  <c r="C1536" i="4"/>
  <c r="H1535" i="4"/>
  <c r="G1535" i="4"/>
  <c r="F1535" i="4"/>
  <c r="C1535" i="4"/>
  <c r="H1534" i="4"/>
  <c r="G1534" i="4"/>
  <c r="F1534" i="4"/>
  <c r="C1534" i="4"/>
  <c r="H1533" i="4"/>
  <c r="G1533" i="4"/>
  <c r="F1533" i="4"/>
  <c r="C1533" i="4"/>
  <c r="H1532" i="4"/>
  <c r="G1532" i="4"/>
  <c r="F1532" i="4"/>
  <c r="C1532" i="4"/>
  <c r="F1531" i="4"/>
  <c r="G1531" i="4" s="1"/>
  <c r="C1531" i="4"/>
  <c r="F1530" i="4"/>
  <c r="G1530" i="4" s="1"/>
  <c r="C1530" i="4"/>
  <c r="F1529" i="4"/>
  <c r="G1529" i="4" s="1"/>
  <c r="C1529" i="4"/>
  <c r="F1528" i="4"/>
  <c r="G1528" i="4" s="1"/>
  <c r="C1528" i="4"/>
  <c r="F1527" i="4"/>
  <c r="G1527" i="4" s="1"/>
  <c r="C1527" i="4"/>
  <c r="H1526" i="4"/>
  <c r="G1526" i="4"/>
  <c r="F1526" i="4"/>
  <c r="C1526" i="4"/>
  <c r="H1525" i="4"/>
  <c r="G1525" i="4"/>
  <c r="F1525" i="4"/>
  <c r="C1525" i="4"/>
  <c r="F1524" i="4"/>
  <c r="G1524" i="4" s="1"/>
  <c r="F1523" i="4"/>
  <c r="G1523" i="4" s="1"/>
  <c r="G1522" i="4"/>
  <c r="F1522" i="4"/>
  <c r="H1522" i="4" s="1"/>
  <c r="H1521" i="4"/>
  <c r="G1521" i="4"/>
  <c r="F1521" i="4"/>
  <c r="F1520" i="4"/>
  <c r="G1520" i="4" s="1"/>
  <c r="F1519" i="4"/>
  <c r="G1519" i="4" s="1"/>
  <c r="G1518" i="4"/>
  <c r="F1518" i="4"/>
  <c r="H1518" i="4" s="1"/>
  <c r="H1517" i="4"/>
  <c r="G1517" i="4"/>
  <c r="F1517" i="4"/>
  <c r="F1516" i="4"/>
  <c r="G1516" i="4" s="1"/>
  <c r="H1515" i="4"/>
  <c r="G1515" i="4"/>
  <c r="F1515" i="4"/>
  <c r="C1515" i="4"/>
  <c r="H1514" i="4"/>
  <c r="G1514" i="4"/>
  <c r="F1514" i="4"/>
  <c r="C1514" i="4"/>
  <c r="H1513" i="4"/>
  <c r="G1513" i="4"/>
  <c r="F1513" i="4"/>
  <c r="C1513" i="4"/>
  <c r="H1512" i="4"/>
  <c r="G1512" i="4"/>
  <c r="F1512" i="4"/>
  <c r="C1512" i="4"/>
  <c r="H1511" i="4"/>
  <c r="G1511" i="4"/>
  <c r="F1511" i="4"/>
  <c r="C1511" i="4"/>
  <c r="H1510" i="4"/>
  <c r="G1510" i="4"/>
  <c r="F1510" i="4"/>
  <c r="C1510" i="4"/>
  <c r="H1509" i="4"/>
  <c r="G1509" i="4"/>
  <c r="F1509" i="4"/>
  <c r="C1509" i="4"/>
  <c r="F1508" i="4"/>
  <c r="G1508" i="4" s="1"/>
  <c r="C1508" i="4"/>
  <c r="F1507" i="4"/>
  <c r="H1507" i="4" s="1"/>
  <c r="C1507" i="4"/>
  <c r="H1506" i="4"/>
  <c r="G1506" i="4"/>
  <c r="F1506" i="4"/>
  <c r="C1506" i="4"/>
  <c r="F1505" i="4"/>
  <c r="H1505" i="4" s="1"/>
  <c r="C1505" i="4"/>
  <c r="F1504" i="4"/>
  <c r="G1504" i="4" s="1"/>
  <c r="C1504" i="4"/>
  <c r="F1503" i="4"/>
  <c r="H1503" i="4" s="1"/>
  <c r="C1503" i="4"/>
  <c r="H1502" i="4"/>
  <c r="G1502" i="4"/>
  <c r="F1502" i="4"/>
  <c r="C1502" i="4"/>
  <c r="H1501" i="4"/>
  <c r="G1501" i="4"/>
  <c r="F1501" i="4"/>
  <c r="C1501" i="4"/>
  <c r="H1500" i="4"/>
  <c r="G1500" i="4"/>
  <c r="F1500" i="4"/>
  <c r="C1500" i="4"/>
  <c r="H1499" i="4"/>
  <c r="G1499" i="4"/>
  <c r="F1499" i="4"/>
  <c r="C1499" i="4"/>
  <c r="H1498" i="4"/>
  <c r="G1498" i="4"/>
  <c r="F1498" i="4"/>
  <c r="C1498" i="4"/>
  <c r="H1497" i="4"/>
  <c r="G1497" i="4"/>
  <c r="F1497" i="4"/>
  <c r="C1497" i="4"/>
  <c r="H1496" i="4"/>
  <c r="G1496" i="4"/>
  <c r="F1496" i="4"/>
  <c r="C1496" i="4"/>
  <c r="H1495" i="4"/>
  <c r="G1495" i="4"/>
  <c r="F1495" i="4"/>
  <c r="C1495" i="4"/>
  <c r="H1494" i="4"/>
  <c r="G1494" i="4"/>
  <c r="F1494" i="4"/>
  <c r="C1494" i="4"/>
  <c r="F1493" i="4"/>
  <c r="H1493" i="4" s="1"/>
  <c r="C1493" i="4"/>
  <c r="F1492" i="4"/>
  <c r="G1492" i="4" s="1"/>
  <c r="C1492" i="4"/>
  <c r="F1491" i="4"/>
  <c r="H1491" i="4" s="1"/>
  <c r="C1491" i="4"/>
  <c r="H1490" i="4"/>
  <c r="G1490" i="4"/>
  <c r="F1490" i="4"/>
  <c r="C1490" i="4"/>
  <c r="H1489" i="4"/>
  <c r="G1489" i="4"/>
  <c r="F1489" i="4"/>
  <c r="C1489" i="4"/>
  <c r="H1488" i="4"/>
  <c r="G1488" i="4"/>
  <c r="F1488" i="4"/>
  <c r="C1488" i="4"/>
  <c r="F1487" i="4"/>
  <c r="G1487" i="4" s="1"/>
  <c r="C1487" i="4"/>
  <c r="F1486" i="4"/>
  <c r="G1486" i="4" s="1"/>
  <c r="C1486" i="4"/>
  <c r="F1485" i="4"/>
  <c r="G1485" i="4" s="1"/>
  <c r="C1485" i="4"/>
  <c r="F1484" i="4"/>
  <c r="G1484" i="4" s="1"/>
  <c r="C1484" i="4"/>
  <c r="H1483" i="4"/>
  <c r="G1483" i="4"/>
  <c r="F1483" i="4"/>
  <c r="C1483" i="4"/>
  <c r="H1482" i="4"/>
  <c r="G1482" i="4"/>
  <c r="F1482" i="4"/>
  <c r="C1482" i="4"/>
  <c r="F1481" i="4"/>
  <c r="G1481" i="4" s="1"/>
  <c r="C1481" i="4"/>
  <c r="F1480" i="4"/>
  <c r="G1480" i="4" s="1"/>
  <c r="C1480" i="4"/>
  <c r="F1479" i="4"/>
  <c r="G1479" i="4" s="1"/>
  <c r="C1479" i="4"/>
  <c r="F1478" i="4"/>
  <c r="G1478" i="4" s="1"/>
  <c r="C1478" i="4"/>
  <c r="H1477" i="4"/>
  <c r="G1477" i="4"/>
  <c r="F1477" i="4"/>
  <c r="C1477" i="4"/>
  <c r="F1476" i="4"/>
  <c r="G1476" i="4" s="1"/>
  <c r="C1476" i="4"/>
  <c r="H1475" i="4"/>
  <c r="G1475" i="4"/>
  <c r="F1475" i="4"/>
  <c r="C1475" i="4"/>
  <c r="F1474" i="4"/>
  <c r="G1474" i="4" s="1"/>
  <c r="C1474" i="4"/>
  <c r="F1473" i="4"/>
  <c r="G1473" i="4" s="1"/>
  <c r="C1473" i="4"/>
  <c r="F1472" i="4"/>
  <c r="G1472" i="4" s="1"/>
  <c r="C1472" i="4"/>
  <c r="H1471" i="4"/>
  <c r="G1471" i="4"/>
  <c r="F1471" i="4"/>
  <c r="C1471" i="4"/>
  <c r="H1470" i="4"/>
  <c r="G1470" i="4"/>
  <c r="F1470" i="4"/>
  <c r="C1470" i="4"/>
  <c r="H1469" i="4"/>
  <c r="G1469" i="4"/>
  <c r="F1469" i="4"/>
  <c r="C1469" i="4"/>
  <c r="H1468" i="4"/>
  <c r="G1468" i="4"/>
  <c r="F1468" i="4"/>
  <c r="C1468" i="4"/>
  <c r="H1467" i="4"/>
  <c r="G1467" i="4"/>
  <c r="F1467" i="4"/>
  <c r="C1467" i="4"/>
  <c r="F1466" i="4"/>
  <c r="G1466" i="4" s="1"/>
  <c r="C1466" i="4"/>
  <c r="H1465" i="4"/>
  <c r="G1465" i="4"/>
  <c r="F1465" i="4"/>
  <c r="C1465" i="4"/>
  <c r="H1464" i="4"/>
  <c r="G1464" i="4"/>
  <c r="F1464" i="4"/>
  <c r="C1464" i="4"/>
  <c r="F1463" i="4"/>
  <c r="H1463" i="4" s="1"/>
  <c r="C1463" i="4"/>
  <c r="H1462" i="4"/>
  <c r="G1462" i="4"/>
  <c r="F1462" i="4"/>
  <c r="C1462" i="4"/>
  <c r="H1461" i="4"/>
  <c r="G1461" i="4"/>
  <c r="F1461" i="4"/>
  <c r="C1461" i="4"/>
  <c r="F1460" i="4"/>
  <c r="G1460" i="4" s="1"/>
  <c r="C1460" i="4"/>
  <c r="F1459" i="4"/>
  <c r="H1459" i="4" s="1"/>
  <c r="C1459" i="4"/>
  <c r="F1458" i="4"/>
  <c r="G1458" i="4" s="1"/>
  <c r="C1458" i="4"/>
  <c r="F1457" i="4"/>
  <c r="H1457" i="4" s="1"/>
  <c r="C1457" i="4"/>
  <c r="F1456" i="4"/>
  <c r="G1456" i="4" s="1"/>
  <c r="C1456" i="4"/>
  <c r="F1455" i="4"/>
  <c r="H1455" i="4" s="1"/>
  <c r="C1455" i="4"/>
  <c r="H1454" i="4"/>
  <c r="G1454" i="4"/>
  <c r="F1454" i="4"/>
  <c r="C1454" i="4"/>
  <c r="H1453" i="4"/>
  <c r="F1453" i="4"/>
  <c r="G1453" i="4" s="1"/>
  <c r="C1453" i="4"/>
  <c r="H1452" i="4"/>
  <c r="F1452" i="4"/>
  <c r="G1452" i="4" s="1"/>
  <c r="C1452" i="4"/>
  <c r="F1451" i="4"/>
  <c r="H1451" i="4" s="1"/>
  <c r="C1451" i="4"/>
  <c r="H1450" i="4"/>
  <c r="G1450" i="4"/>
  <c r="F1450" i="4"/>
  <c r="C1450" i="4"/>
  <c r="H1449" i="4"/>
  <c r="G1449" i="4"/>
  <c r="F1449" i="4"/>
  <c r="C1449" i="4"/>
  <c r="H1448" i="4"/>
  <c r="G1448" i="4"/>
  <c r="F1448" i="4"/>
  <c r="C1448" i="4"/>
  <c r="H1447" i="4"/>
  <c r="G1447" i="4"/>
  <c r="F1447" i="4"/>
  <c r="C1447" i="4"/>
  <c r="H1446" i="4"/>
  <c r="G1446" i="4"/>
  <c r="F1446" i="4"/>
  <c r="C1446" i="4"/>
  <c r="H1445" i="4"/>
  <c r="G1445" i="4"/>
  <c r="F1445" i="4"/>
  <c r="C1445" i="4"/>
  <c r="H1444" i="4"/>
  <c r="G1444" i="4"/>
  <c r="F1444" i="4"/>
  <c r="C1444" i="4"/>
  <c r="H1443" i="4"/>
  <c r="G1443" i="4"/>
  <c r="F1443" i="4"/>
  <c r="C1443" i="4"/>
  <c r="H1442" i="4"/>
  <c r="G1442" i="4"/>
  <c r="F1442" i="4"/>
  <c r="C1442" i="4"/>
  <c r="H1441" i="4"/>
  <c r="G1441" i="4"/>
  <c r="F1441" i="4"/>
  <c r="C1441" i="4"/>
  <c r="H1440" i="4"/>
  <c r="G1440" i="4"/>
  <c r="F1440" i="4"/>
  <c r="C1440" i="4"/>
  <c r="H1439" i="4"/>
  <c r="G1439" i="4"/>
  <c r="F1439" i="4"/>
  <c r="C1439" i="4"/>
  <c r="H1438" i="4"/>
  <c r="G1438" i="4"/>
  <c r="F1438" i="4"/>
  <c r="C1438" i="4"/>
  <c r="H1437" i="4"/>
  <c r="G1437" i="4"/>
  <c r="F1437" i="4"/>
  <c r="C1437" i="4"/>
  <c r="H1436" i="4"/>
  <c r="G1436" i="4"/>
  <c r="F1436" i="4"/>
  <c r="C1436" i="4"/>
  <c r="H1435" i="4"/>
  <c r="G1435" i="4"/>
  <c r="F1435" i="4"/>
  <c r="C1435" i="4"/>
  <c r="H1434" i="4"/>
  <c r="G1434" i="4"/>
  <c r="F1434" i="4"/>
  <c r="C1434" i="4"/>
  <c r="H1433" i="4"/>
  <c r="G1433" i="4"/>
  <c r="F1433" i="4"/>
  <c r="C1433" i="4"/>
  <c r="H1432" i="4"/>
  <c r="G1432" i="4"/>
  <c r="F1432" i="4"/>
  <c r="C1432" i="4"/>
  <c r="H1431" i="4"/>
  <c r="G1431" i="4"/>
  <c r="F1431" i="4"/>
  <c r="C1431" i="4"/>
  <c r="F1430" i="4"/>
  <c r="G1430" i="4" s="1"/>
  <c r="C1430" i="4"/>
  <c r="F1429" i="4"/>
  <c r="H1429" i="4" s="1"/>
  <c r="C1429" i="4"/>
  <c r="H1428" i="4"/>
  <c r="G1428" i="4"/>
  <c r="F1428" i="4"/>
  <c r="C1428" i="4"/>
  <c r="F1427" i="4"/>
  <c r="H1427" i="4" s="1"/>
  <c r="C1427" i="4"/>
  <c r="F1426" i="4"/>
  <c r="G1426" i="4" s="1"/>
  <c r="C1426" i="4"/>
  <c r="F1425" i="4"/>
  <c r="H1425" i="4" s="1"/>
  <c r="C1425" i="4"/>
  <c r="H1424" i="4"/>
  <c r="G1424" i="4"/>
  <c r="F1424" i="4"/>
  <c r="C1424" i="4"/>
  <c r="H1423" i="4"/>
  <c r="G1423" i="4"/>
  <c r="F1423" i="4"/>
  <c r="C1423" i="4"/>
  <c r="H1422" i="4"/>
  <c r="G1422" i="4"/>
  <c r="F1422" i="4"/>
  <c r="C1422" i="4"/>
  <c r="H1421" i="4"/>
  <c r="G1421" i="4"/>
  <c r="F1421" i="4"/>
  <c r="C1421" i="4"/>
  <c r="H1420" i="4"/>
  <c r="G1420" i="4"/>
  <c r="F1420" i="4"/>
  <c r="C1420" i="4"/>
  <c r="H1419" i="4"/>
  <c r="G1419" i="4"/>
  <c r="F1419" i="4"/>
  <c r="C1419" i="4"/>
  <c r="H1418" i="4"/>
  <c r="G1418" i="4"/>
  <c r="F1418" i="4"/>
  <c r="C1418" i="4"/>
  <c r="H1417" i="4"/>
  <c r="G1417" i="4"/>
  <c r="F1417" i="4"/>
  <c r="C1417" i="4"/>
  <c r="H1416" i="4"/>
  <c r="G1416" i="4"/>
  <c r="F1416" i="4"/>
  <c r="C1416" i="4"/>
  <c r="H1415" i="4"/>
  <c r="G1415" i="4"/>
  <c r="F1415" i="4"/>
  <c r="C1415" i="4"/>
  <c r="H1414" i="4"/>
  <c r="G1414" i="4"/>
  <c r="F1414" i="4"/>
  <c r="C1414" i="4"/>
  <c r="H1413" i="4"/>
  <c r="G1413" i="4"/>
  <c r="F1413" i="4"/>
  <c r="C1413" i="4"/>
  <c r="H1412" i="4"/>
  <c r="G1412" i="4"/>
  <c r="F1412" i="4"/>
  <c r="C1412" i="4"/>
  <c r="H1411" i="4"/>
  <c r="G1411" i="4"/>
  <c r="F1411" i="4"/>
  <c r="C1411" i="4"/>
  <c r="H1410" i="4"/>
  <c r="G1410" i="4"/>
  <c r="F1410" i="4"/>
  <c r="C1410" i="4"/>
  <c r="H1409" i="4"/>
  <c r="G1409" i="4"/>
  <c r="F1409" i="4"/>
  <c r="C1409" i="4"/>
  <c r="H1408" i="4"/>
  <c r="G1408" i="4"/>
  <c r="F1408" i="4"/>
  <c r="C1408" i="4"/>
  <c r="H1407" i="4"/>
  <c r="G1407" i="4"/>
  <c r="F1407" i="4"/>
  <c r="C1407" i="4"/>
  <c r="H1406" i="4"/>
  <c r="G1406" i="4"/>
  <c r="F1406" i="4"/>
  <c r="C1406" i="4"/>
  <c r="H1405" i="4"/>
  <c r="G1405" i="4"/>
  <c r="F1405" i="4"/>
  <c r="C1405" i="4"/>
  <c r="H1404" i="4"/>
  <c r="G1404" i="4"/>
  <c r="F1404" i="4"/>
  <c r="C1404" i="4"/>
  <c r="H1403" i="4"/>
  <c r="G1403" i="4"/>
  <c r="F1403" i="4"/>
  <c r="C1403" i="4"/>
  <c r="H1402" i="4"/>
  <c r="G1402" i="4"/>
  <c r="F1402" i="4"/>
  <c r="C1402" i="4"/>
  <c r="H1401" i="4"/>
  <c r="G1401" i="4"/>
  <c r="F1401" i="4"/>
  <c r="C1401" i="4"/>
  <c r="H1400" i="4"/>
  <c r="G1400" i="4"/>
  <c r="F1400" i="4"/>
  <c r="C1400" i="4"/>
  <c r="H1399" i="4"/>
  <c r="G1399" i="4"/>
  <c r="F1399" i="4"/>
  <c r="C1399" i="4"/>
  <c r="H1398" i="4"/>
  <c r="G1398" i="4"/>
  <c r="F1398" i="4"/>
  <c r="C1398" i="4"/>
  <c r="H1397" i="4"/>
  <c r="G1397" i="4"/>
  <c r="F1397" i="4"/>
  <c r="C1397" i="4"/>
  <c r="H1396" i="4"/>
  <c r="G1396" i="4"/>
  <c r="F1396" i="4"/>
  <c r="C1396" i="4"/>
  <c r="H1395" i="4"/>
  <c r="G1395" i="4"/>
  <c r="F1395" i="4"/>
  <c r="C1395" i="4"/>
  <c r="H1394" i="4"/>
  <c r="G1394" i="4"/>
  <c r="F1394" i="4"/>
  <c r="C1394" i="4"/>
  <c r="H1393" i="4"/>
  <c r="G1393" i="4"/>
  <c r="F1393" i="4"/>
  <c r="C1393" i="4"/>
  <c r="H1392" i="4"/>
  <c r="G1392" i="4"/>
  <c r="F1392" i="4"/>
  <c r="C1392" i="4"/>
  <c r="H1391" i="4"/>
  <c r="G1391" i="4"/>
  <c r="F1391" i="4"/>
  <c r="C1391" i="4"/>
  <c r="H1390" i="4"/>
  <c r="G1390" i="4"/>
  <c r="F1390" i="4"/>
  <c r="C1390" i="4"/>
  <c r="H1389" i="4"/>
  <c r="G1389" i="4"/>
  <c r="F1389" i="4"/>
  <c r="C1389" i="4"/>
  <c r="H1388" i="4"/>
  <c r="G1388" i="4"/>
  <c r="F1388" i="4"/>
  <c r="C1388" i="4"/>
  <c r="H1387" i="4"/>
  <c r="G1387" i="4"/>
  <c r="F1387" i="4"/>
  <c r="C1387" i="4"/>
  <c r="H1386" i="4"/>
  <c r="G1386" i="4"/>
  <c r="F1386" i="4"/>
  <c r="C1386" i="4"/>
  <c r="G1385" i="4"/>
  <c r="D1377" i="4"/>
  <c r="H1377" i="4" s="1"/>
  <c r="C1377" i="4"/>
  <c r="C1374" i="4" s="1"/>
  <c r="D1353" i="4"/>
  <c r="H1353" i="4" s="1"/>
  <c r="C1353" i="4"/>
  <c r="D1319" i="4"/>
  <c r="C1319" i="4"/>
  <c r="C1318" i="4" s="1"/>
  <c r="D1314" i="4"/>
  <c r="H1314" i="4" s="1"/>
  <c r="C1314" i="4"/>
  <c r="D1310" i="4"/>
  <c r="H1310" i="4" s="1"/>
  <c r="C1310" i="4"/>
  <c r="C1300" i="4" s="1"/>
  <c r="D1301" i="4"/>
  <c r="H1301" i="4" s="1"/>
  <c r="C1301" i="4"/>
  <c r="D1270" i="4"/>
  <c r="H1270" i="4" s="1"/>
  <c r="C1270" i="4"/>
  <c r="D1261" i="4"/>
  <c r="H1261" i="4" s="1"/>
  <c r="C1261" i="4"/>
  <c r="D1222" i="4"/>
  <c r="H1222" i="4" s="1"/>
  <c r="D1166" i="4"/>
  <c r="H1166" i="4" s="1"/>
  <c r="C1166" i="4"/>
  <c r="D1156" i="4"/>
  <c r="C1156" i="4"/>
  <c r="D1141" i="4"/>
  <c r="H1141" i="4" s="1"/>
  <c r="C1141" i="4"/>
  <c r="D1125" i="4"/>
  <c r="H1125" i="4" s="1"/>
  <c r="C1125" i="4"/>
  <c r="C1079" i="4" s="1"/>
  <c r="D1111" i="4"/>
  <c r="H1111" i="4" s="1"/>
  <c r="D1071" i="4"/>
  <c r="H1071" i="4" s="1"/>
  <c r="C1071" i="4"/>
  <c r="D1064" i="4"/>
  <c r="H1064" i="4" s="1"/>
  <c r="C1064" i="4"/>
  <c r="D1059" i="4"/>
  <c r="H1059" i="4" s="1"/>
  <c r="C1059" i="4"/>
  <c r="E1016" i="4"/>
  <c r="D1016" i="4"/>
  <c r="H1016" i="4" s="1"/>
  <c r="C1016" i="4"/>
  <c r="D1001" i="4"/>
  <c r="H1001" i="4" s="1"/>
  <c r="C1001" i="4"/>
  <c r="D977" i="4"/>
  <c r="H977" i="4" s="1"/>
  <c r="C977" i="4"/>
  <c r="D965" i="4"/>
  <c r="H965" i="4" s="1"/>
  <c r="C965" i="4"/>
  <c r="C939" i="4" s="1"/>
  <c r="D939" i="4"/>
  <c r="H939" i="4" s="1"/>
  <c r="D911" i="4"/>
  <c r="H911" i="4" s="1"/>
  <c r="C911" i="4"/>
  <c r="D885" i="4"/>
  <c r="D884" i="4" s="1"/>
  <c r="H884" i="4" s="1"/>
  <c r="C885" i="4"/>
  <c r="D875" i="4"/>
  <c r="H875" i="4" s="1"/>
  <c r="C875" i="4"/>
  <c r="D861" i="4"/>
  <c r="H861" i="4" s="1"/>
  <c r="C861" i="4"/>
  <c r="D797" i="4"/>
  <c r="H797" i="4" s="1"/>
  <c r="C797" i="4"/>
  <c r="D793" i="4"/>
  <c r="H793" i="4" s="1"/>
  <c r="C793" i="4"/>
  <c r="D784" i="4"/>
  <c r="H784" i="4" s="1"/>
  <c r="C784" i="4"/>
  <c r="D776" i="4"/>
  <c r="H776" i="4" s="1"/>
  <c r="C776" i="4"/>
  <c r="E774" i="4"/>
  <c r="C774" i="4"/>
  <c r="D768" i="4"/>
  <c r="H768" i="4" s="1"/>
  <c r="C768" i="4"/>
  <c r="D765" i="4"/>
  <c r="H765" i="4" s="1"/>
  <c r="C765" i="4"/>
  <c r="D764" i="4"/>
  <c r="H764" i="4" s="1"/>
  <c r="C764" i="4"/>
  <c r="D763" i="4"/>
  <c r="H763" i="4" s="1"/>
  <c r="C763" i="4"/>
  <c r="D753" i="4"/>
  <c r="H753" i="4" s="1"/>
  <c r="C753" i="4"/>
  <c r="E749" i="4"/>
  <c r="D749" i="4"/>
  <c r="H749" i="4" s="1"/>
  <c r="C749" i="4"/>
  <c r="D746" i="4"/>
  <c r="H746" i="4" s="1"/>
  <c r="C746" i="4"/>
  <c r="D734" i="4"/>
  <c r="H734" i="4" s="1"/>
  <c r="C734" i="4"/>
  <c r="D717" i="4"/>
  <c r="H717" i="4" s="1"/>
  <c r="C717" i="4"/>
  <c r="D712" i="4"/>
  <c r="C712" i="4"/>
  <c r="D704" i="4"/>
  <c r="H704" i="4" s="1"/>
  <c r="C704" i="4"/>
  <c r="D700" i="4"/>
  <c r="H700" i="4" s="1"/>
  <c r="C700" i="4"/>
  <c r="D697" i="4"/>
  <c r="H697" i="4" s="1"/>
  <c r="C697" i="4"/>
  <c r="D688" i="4"/>
  <c r="H688" i="4" s="1"/>
  <c r="C688" i="4"/>
  <c r="D680" i="4"/>
  <c r="H680" i="4" s="1"/>
  <c r="C680" i="4"/>
  <c r="D666" i="4"/>
  <c r="H666" i="4" s="1"/>
  <c r="C666" i="4"/>
  <c r="D659" i="4"/>
  <c r="H659" i="4" s="1"/>
  <c r="C659" i="4"/>
  <c r="D653" i="4"/>
  <c r="H653" i="4" s="1"/>
  <c r="C653" i="4"/>
  <c r="D645" i="4"/>
  <c r="H645" i="4" s="1"/>
  <c r="C645" i="4"/>
  <c r="D635" i="4"/>
  <c r="H635" i="4" s="1"/>
  <c r="C635" i="4"/>
  <c r="D631" i="4"/>
  <c r="C631" i="4"/>
  <c r="D622" i="4"/>
  <c r="H622" i="4" s="1"/>
  <c r="C622" i="4"/>
  <c r="D609" i="4"/>
  <c r="H609" i="4" s="1"/>
  <c r="C609" i="4"/>
  <c r="D595" i="4"/>
  <c r="H595" i="4" s="1"/>
  <c r="C595" i="4"/>
  <c r="D590" i="4"/>
  <c r="H590" i="4" s="1"/>
  <c r="C590" i="4"/>
  <c r="D579" i="4"/>
  <c r="H579" i="4" s="1"/>
  <c r="C579" i="4"/>
  <c r="D568" i="4"/>
  <c r="H568" i="4" s="1"/>
  <c r="C568" i="4"/>
  <c r="D560" i="4"/>
  <c r="H560" i="4" s="1"/>
  <c r="C560" i="4"/>
  <c r="D546" i="4"/>
  <c r="H546" i="4" s="1"/>
  <c r="C546" i="4"/>
  <c r="D540" i="4"/>
  <c r="H540" i="4" s="1"/>
  <c r="C540" i="4"/>
  <c r="D526" i="4"/>
  <c r="H526" i="4" s="1"/>
  <c r="C526" i="4"/>
  <c r="D510" i="4"/>
  <c r="C510" i="4"/>
  <c r="D490" i="4"/>
  <c r="H490" i="4" s="1"/>
  <c r="C490" i="4"/>
  <c r="E489" i="4"/>
  <c r="D487" i="4"/>
  <c r="H487" i="4" s="1"/>
  <c r="C487" i="4"/>
  <c r="D474" i="4"/>
  <c r="H474" i="4" s="1"/>
  <c r="C474" i="4"/>
  <c r="D470" i="4"/>
  <c r="H470" i="4" s="1"/>
  <c r="C470" i="4"/>
  <c r="D449" i="4"/>
  <c r="H449" i="4" s="1"/>
  <c r="C449" i="4"/>
  <c r="D440" i="4"/>
  <c r="H440" i="4" s="1"/>
  <c r="C440" i="4"/>
  <c r="D435" i="4"/>
  <c r="H435" i="4" s="1"/>
  <c r="C435" i="4"/>
  <c r="E406" i="4"/>
  <c r="D406" i="4"/>
  <c r="H406" i="4" s="1"/>
  <c r="C406" i="4"/>
  <c r="D374" i="4"/>
  <c r="H374" i="4" s="1"/>
  <c r="C374" i="4"/>
  <c r="D346" i="4"/>
  <c r="H346" i="4" s="1"/>
  <c r="C346" i="4"/>
  <c r="D324" i="4"/>
  <c r="H324" i="4" s="1"/>
  <c r="C324" i="4"/>
  <c r="D314" i="4"/>
  <c r="H314" i="4" s="1"/>
  <c r="C314" i="4"/>
  <c r="D311" i="4"/>
  <c r="H311" i="4" s="1"/>
  <c r="C311" i="4"/>
  <c r="C295" i="4" s="1"/>
  <c r="D255" i="4"/>
  <c r="H255" i="4" s="1"/>
  <c r="C255" i="4"/>
  <c r="D249" i="4"/>
  <c r="H249" i="4" s="1"/>
  <c r="C249" i="4"/>
  <c r="D237" i="4"/>
  <c r="H237" i="4" s="1"/>
  <c r="C237" i="4"/>
  <c r="E231" i="4"/>
  <c r="D231" i="4"/>
  <c r="H231" i="4" s="1"/>
  <c r="C231" i="4"/>
  <c r="D225" i="4"/>
  <c r="H225" i="4" s="1"/>
  <c r="C225" i="4"/>
  <c r="D218" i="4"/>
  <c r="H218" i="4" s="1"/>
  <c r="C218" i="4"/>
  <c r="E210" i="4"/>
  <c r="D210" i="4"/>
  <c r="H210" i="4" s="1"/>
  <c r="C210" i="4"/>
  <c r="D203" i="4"/>
  <c r="H203" i="4" s="1"/>
  <c r="C203" i="4"/>
  <c r="D197" i="4"/>
  <c r="H197" i="4" s="1"/>
  <c r="C197" i="4"/>
  <c r="D188" i="4"/>
  <c r="H188" i="4" s="1"/>
  <c r="C188" i="4"/>
  <c r="D181" i="4"/>
  <c r="H181" i="4" s="1"/>
  <c r="C181" i="4"/>
  <c r="D174" i="4"/>
  <c r="H174" i="4" s="1"/>
  <c r="C174" i="4"/>
  <c r="D161" i="4"/>
  <c r="H161" i="4" s="1"/>
  <c r="C161" i="4"/>
  <c r="D151" i="4"/>
  <c r="H151" i="4" s="1"/>
  <c r="C151" i="4"/>
  <c r="D139" i="4"/>
  <c r="H139" i="4" s="1"/>
  <c r="D128" i="4"/>
  <c r="H128" i="4" s="1"/>
  <c r="C128" i="4"/>
  <c r="D119" i="4"/>
  <c r="H119" i="4" s="1"/>
  <c r="C119" i="4"/>
  <c r="D104" i="4"/>
  <c r="H104" i="4" s="1"/>
  <c r="C104" i="4"/>
  <c r="D85" i="4"/>
  <c r="H85" i="4" s="1"/>
  <c r="C85" i="4"/>
  <c r="D62" i="4"/>
  <c r="H62" i="4" s="1"/>
  <c r="C62" i="4"/>
  <c r="D51" i="4"/>
  <c r="H51" i="4" s="1"/>
  <c r="C51" i="4"/>
  <c r="E39" i="4"/>
  <c r="D39" i="4"/>
  <c r="H39" i="4" s="1"/>
  <c r="C39" i="4"/>
  <c r="D27" i="4"/>
  <c r="H27" i="4" s="1"/>
  <c r="C27" i="4"/>
  <c r="D18" i="4"/>
  <c r="H18" i="4" s="1"/>
  <c r="C18" i="4"/>
  <c r="D6" i="4"/>
  <c r="C6" i="4"/>
  <c r="E4" i="4"/>
  <c r="G4" i="4" s="1"/>
  <c r="F31" i="3"/>
  <c r="E31" i="3"/>
  <c r="C31" i="3"/>
  <c r="E90" i="2"/>
  <c r="E85" i="2"/>
  <c r="E59" i="2"/>
  <c r="E38" i="2"/>
  <c r="E31" i="2"/>
  <c r="E30" i="2" s="1"/>
  <c r="E96" i="2" s="1"/>
  <c r="E4" i="2"/>
  <c r="C4" i="2"/>
  <c r="C96" i="2" s="1"/>
  <c r="B4" i="2"/>
  <c r="B96" i="2" s="1"/>
  <c r="F4" i="1"/>
  <c r="C4" i="1"/>
  <c r="C30" i="1" s="1"/>
  <c r="B40" i="8" l="1"/>
  <c r="B5" i="20"/>
  <c r="B13" i="20" s="1"/>
  <c r="D774" i="4"/>
  <c r="H774" i="4" s="1"/>
  <c r="D40" i="8"/>
  <c r="C5" i="20"/>
  <c r="C489" i="4"/>
  <c r="C594" i="4"/>
  <c r="D20" i="10"/>
  <c r="D19" i="10"/>
  <c r="D194" i="10" s="1"/>
  <c r="H22" i="10"/>
  <c r="C20" i="10"/>
  <c r="C194" i="10" s="1"/>
  <c r="C206" i="10" s="1"/>
  <c r="H21" i="10"/>
  <c r="E57" i="10"/>
  <c r="H57" i="10" s="1"/>
  <c r="G5" i="10"/>
  <c r="F206" i="10"/>
  <c r="C1221" i="4"/>
  <c r="C313" i="4"/>
  <c r="D1155" i="4"/>
  <c r="H1155" i="4" s="1"/>
  <c r="C545" i="4"/>
  <c r="D295" i="4"/>
  <c r="H295" i="4" s="1"/>
  <c r="C884" i="4"/>
  <c r="C783" i="4"/>
  <c r="D783" i="4"/>
  <c r="H783" i="4" s="1"/>
  <c r="D1318" i="4"/>
  <c r="H1318" i="4" s="1"/>
  <c r="D5" i="4"/>
  <c r="H5" i="4" s="1"/>
  <c r="D711" i="4"/>
  <c r="H711" i="4" s="1"/>
  <c r="C1015" i="4"/>
  <c r="C1155" i="4"/>
  <c r="F2148" i="4"/>
  <c r="H2148" i="4" s="1"/>
  <c r="C5" i="4"/>
  <c r="C434" i="4"/>
  <c r="C711" i="4"/>
  <c r="H1456" i="4"/>
  <c r="E2174" i="4"/>
  <c r="G2174" i="4" s="1"/>
  <c r="H1486" i="4"/>
  <c r="H1566" i="4"/>
  <c r="G1427" i="4"/>
  <c r="H1466" i="4"/>
  <c r="H1484" i="4"/>
  <c r="H1458" i="4"/>
  <c r="H1560" i="4"/>
  <c r="H1562" i="4"/>
  <c r="H1578" i="4"/>
  <c r="H1598" i="4"/>
  <c r="H1590" i="4"/>
  <c r="G1457" i="4"/>
  <c r="H1474" i="4"/>
  <c r="G1507" i="4"/>
  <c r="H1550" i="4"/>
  <c r="H1570" i="4"/>
  <c r="G1493" i="4"/>
  <c r="H1544" i="4"/>
  <c r="H1548" i="4"/>
  <c r="H1558" i="4"/>
  <c r="H1568" i="4"/>
  <c r="H1576" i="4"/>
  <c r="H1584" i="4"/>
  <c r="H712" i="4"/>
  <c r="H2169" i="4"/>
  <c r="G1455" i="4"/>
  <c r="H1476" i="4"/>
  <c r="H1519" i="4"/>
  <c r="H1596" i="4"/>
  <c r="G2148" i="4"/>
  <c r="H1319" i="4"/>
  <c r="D313" i="4"/>
  <c r="H313" i="4" s="1"/>
  <c r="D1300" i="4"/>
  <c r="H1300" i="4" s="1"/>
  <c r="G1425" i="4"/>
  <c r="H1430" i="4"/>
  <c r="H1460" i="4"/>
  <c r="H1478" i="4"/>
  <c r="G1491" i="4"/>
  <c r="H1504" i="4"/>
  <c r="H6" i="4"/>
  <c r="H885" i="4"/>
  <c r="D1374" i="4"/>
  <c r="H1374" i="4" s="1"/>
  <c r="H1552" i="4"/>
  <c r="H1564" i="4"/>
  <c r="H1572" i="4"/>
  <c r="H1580" i="4"/>
  <c r="H1588" i="4"/>
  <c r="H1640" i="4"/>
  <c r="H2147" i="4"/>
  <c r="H1156" i="4"/>
  <c r="D434" i="4"/>
  <c r="H434" i="4" s="1"/>
  <c r="D545" i="4"/>
  <c r="H545" i="4" s="1"/>
  <c r="G1429" i="4"/>
  <c r="G1459" i="4"/>
  <c r="H1472" i="4"/>
  <c r="H1480" i="4"/>
  <c r="G1503" i="4"/>
  <c r="H1508" i="4"/>
  <c r="H1426" i="4"/>
  <c r="G1451" i="4"/>
  <c r="G1463" i="4"/>
  <c r="H1492" i="4"/>
  <c r="G1505" i="4"/>
  <c r="B20" i="1"/>
  <c r="H1516" i="4"/>
  <c r="H1524" i="4"/>
  <c r="H1528" i="4"/>
  <c r="H1530" i="4"/>
  <c r="H1538" i="4"/>
  <c r="H1602" i="4"/>
  <c r="H1606" i="4"/>
  <c r="H1608" i="4"/>
  <c r="H1610" i="4"/>
  <c r="H1612" i="4"/>
  <c r="H1616" i="4"/>
  <c r="H1740" i="4"/>
  <c r="H1792" i="4"/>
  <c r="H1473" i="4"/>
  <c r="H1479" i="4"/>
  <c r="H1481" i="4"/>
  <c r="H1485" i="4"/>
  <c r="H1487" i="4"/>
  <c r="H1523" i="4"/>
  <c r="H1520" i="4"/>
  <c r="H1527" i="4"/>
  <c r="H1529" i="4"/>
  <c r="H1531" i="4"/>
  <c r="H1537" i="4"/>
  <c r="H1541" i="4"/>
  <c r="H1549" i="4"/>
  <c r="H1551" i="4"/>
  <c r="H1555" i="4"/>
  <c r="H1557" i="4"/>
  <c r="H1559" i="4"/>
  <c r="H1563" i="4"/>
  <c r="H1565" i="4"/>
  <c r="H1567" i="4"/>
  <c r="H1569" i="4"/>
  <c r="H1571" i="4"/>
  <c r="H1573" i="4"/>
  <c r="H1575" i="4"/>
  <c r="H1577" i="4"/>
  <c r="H1579" i="4"/>
  <c r="H1581" i="4"/>
  <c r="H1583" i="4"/>
  <c r="H1585" i="4"/>
  <c r="H1587" i="4"/>
  <c r="H1589" i="4"/>
  <c r="H1595" i="4"/>
  <c r="H1597" i="4"/>
  <c r="H1599" i="4"/>
  <c r="H1601" i="4"/>
  <c r="H1603" i="4"/>
  <c r="H1607" i="4"/>
  <c r="H1615" i="4"/>
  <c r="H1617" i="4"/>
  <c r="H1641" i="4"/>
  <c r="H1677" i="4"/>
  <c r="H1739" i="4"/>
  <c r="H1791" i="4"/>
  <c r="H1793" i="4"/>
  <c r="H1795" i="4"/>
  <c r="E20" i="10" l="1"/>
  <c r="E194" i="10" s="1"/>
  <c r="H194" i="10" s="1"/>
  <c r="C13" i="20"/>
  <c r="G13" i="20" s="1"/>
  <c r="G5" i="20"/>
  <c r="B7" i="21"/>
  <c r="B13" i="21" s="1"/>
  <c r="H20" i="10"/>
  <c r="H206" i="10"/>
  <c r="D206" i="10"/>
  <c r="G206" i="10" s="1"/>
  <c r="G194" i="10"/>
  <c r="C7" i="21"/>
  <c r="G7" i="21" s="1"/>
  <c r="E206" i="10"/>
  <c r="F2174" i="4"/>
  <c r="D4" i="4"/>
  <c r="B30" i="1"/>
  <c r="B4" i="20" s="1"/>
  <c r="B12" i="20" s="1"/>
  <c r="C5" i="21" l="1"/>
  <c r="D2174" i="4"/>
  <c r="H2174" i="4" s="1"/>
  <c r="H4" i="4"/>
  <c r="C13" i="21" l="1"/>
  <c r="G13" i="21" s="1"/>
  <c r="G5" i="21"/>
</calcChain>
</file>

<file path=xl/comments1.xml><?xml version="1.0" encoding="utf-8"?>
<comments xmlns="http://schemas.openxmlformats.org/spreadsheetml/2006/main">
  <authors>
    <author>胡进城/预算处（编审中心）/湖北省财政厅</author>
  </authors>
  <commentList>
    <comment ref="D88" authorId="0">
      <text>
        <r>
          <rPr>
            <b/>
            <sz val="9"/>
            <rFont val="宋体"/>
            <family val="3"/>
            <charset val="134"/>
          </rPr>
          <t>收回部分单位结余资金2428万元，收回专户结余2亿元,收回交通厅公路局实拨资金账户1.8亿元。</t>
        </r>
      </text>
    </comment>
  </commentList>
</comments>
</file>

<file path=xl/comments2.xml><?xml version="1.0" encoding="utf-8"?>
<comments xmlns="http://schemas.openxmlformats.org/spreadsheetml/2006/main">
  <authors>
    <author>胡进城/预算处（编审中心）/湖北省财政厅</author>
  </authors>
  <commentList>
    <comment ref="E1536" authorId="0">
      <text>
        <r>
          <rPr>
            <b/>
            <sz val="9"/>
            <rFont val="宋体"/>
            <family val="3"/>
            <charset val="134"/>
          </rPr>
          <t>调整到其他公共安全支出。</t>
        </r>
      </text>
    </comment>
  </commentList>
</comments>
</file>

<file path=xl/comments3.xml><?xml version="1.0" encoding="utf-8"?>
<comments xmlns="http://schemas.openxmlformats.org/spreadsheetml/2006/main">
  <authors>
    <author>胡进城/预算处（编审中心）/湖北省财政厅</author>
  </authors>
  <commentList>
    <comment ref="D200" authorId="0">
      <text>
        <r>
          <rPr>
            <b/>
            <sz val="9"/>
            <rFont val="宋体"/>
            <family val="3"/>
            <charset val="134"/>
          </rPr>
          <t>年初预算调出43436+调整预算本级新增费105884+超30%部分71436-福彩公益金多调23594+新增费专款63400-新增费安排地灾10000-其他收入调入1000=249562万元</t>
        </r>
      </text>
    </comment>
  </commentList>
</comments>
</file>

<file path=xl/sharedStrings.xml><?xml version="1.0" encoding="utf-8"?>
<sst xmlns="http://schemas.openxmlformats.org/spreadsheetml/2006/main" count="3997" uniqueCount="2326">
  <si>
    <t xml:space="preserve">   政府决算公开表格样式（参考）目录</t>
  </si>
  <si>
    <t>2017年随州市（州）一般公共预算收入情况表</t>
  </si>
  <si>
    <t>单位：万元</t>
  </si>
  <si>
    <t>项        目</t>
  </si>
  <si>
    <t>预算数</t>
  </si>
  <si>
    <t>决算数</t>
  </si>
  <si>
    <t>占预算数%</t>
  </si>
  <si>
    <t>国库11月份数据</t>
  </si>
  <si>
    <t>一、税收收入</t>
  </si>
  <si>
    <t>　　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</si>
  <si>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</si>
  <si>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</si>
  <si>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</si>
  <si>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</si>
  <si>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</si>
  <si>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</si>
  <si>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</si>
  <si>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</si>
  <si>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</si>
  <si>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</si>
  <si>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</si>
  <si>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</si>
  <si>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</si>
  <si>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</si>
  <si>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</si>
  <si>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</si>
  <si>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</si>
  <si>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</si>
  <si>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</si>
  <si>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</si>
  <si>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收    入    合    计</t>
  </si>
  <si>
    <t>2017年本级一般公共预算收入情况表</t>
  </si>
  <si>
    <t>表二</t>
  </si>
  <si>
    <t>调整预算数</t>
  </si>
  <si>
    <t>预计完成数</t>
  </si>
  <si>
    <t>占预计完成%</t>
  </si>
  <si>
    <t>占调整预算数%</t>
  </si>
  <si>
    <t>一、本级一般公共预算收入</t>
  </si>
  <si>
    <t>（一）税收收入</t>
  </si>
  <si>
    <t>（二）非税收入</t>
  </si>
  <si>
    <t>二、转移性收入</t>
  </si>
  <si>
    <t xml:space="preserve">  （一）返还性收入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</si>
  <si>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</si>
  <si>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</si>
  <si>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</si>
  <si>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</si>
  <si>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</si>
  <si>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其他税收返还收入</t>
  </si>
  <si>
    <t xml:space="preserve">  （二）一般性转移支付收入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</si>
  <si>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</si>
  <si>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</si>
  <si>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</si>
  <si>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</si>
  <si>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</si>
  <si>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</si>
  <si>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</si>
  <si>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</si>
  <si>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</si>
  <si>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</si>
  <si>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</si>
  <si>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</si>
  <si>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</si>
  <si>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</si>
  <si>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</si>
  <si>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</si>
  <si>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</si>
  <si>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</si>
  <si>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</si>
  <si>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  其他一般性转移支付收入</t>
  </si>
  <si>
    <t xml:space="preserve">  （三）专项转移支付收入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</si>
  <si>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</si>
  <si>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</si>
  <si>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</si>
  <si>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</si>
  <si>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</si>
  <si>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</si>
  <si>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</si>
  <si>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</si>
  <si>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</si>
  <si>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</si>
  <si>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</si>
  <si>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</si>
  <si>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</si>
  <si>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</si>
  <si>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</si>
  <si>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</si>
  <si>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</si>
  <si>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</si>
  <si>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</si>
  <si>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（四）上解收入</t>
  </si>
  <si>
    <t xml:space="preserve">     …</t>
  </si>
  <si>
    <t xml:space="preserve">  （五）上年结转收入</t>
  </si>
  <si>
    <t xml:space="preserve">  （六）调入资金</t>
  </si>
  <si>
    <t xml:space="preserve">  从政府性基金调入</t>
  </si>
  <si>
    <t xml:space="preserve">  从国有资本经营调入</t>
  </si>
  <si>
    <t>三、债务收入②</t>
  </si>
  <si>
    <t xml:space="preserve">    地方政府一般债券转贷收入</t>
  </si>
  <si>
    <t xml:space="preserve">    地方政府向外国政府借款转贷收入</t>
  </si>
  <si>
    <t xml:space="preserve">    地方政府向国际组织借款转贷收入</t>
  </si>
  <si>
    <t xml:space="preserve">    地方政府其他一般债务转贷收入</t>
  </si>
  <si>
    <t/>
  </si>
  <si>
    <t>2017年随州市（州）一般公共预算支出情况表</t>
  </si>
  <si>
    <t>表三</t>
  </si>
  <si>
    <t>项目</t>
  </si>
  <si>
    <t>11月底国库数据</t>
  </si>
  <si>
    <t>12月国库数据</t>
  </si>
  <si>
    <t>一般公共预算支出合计</t>
  </si>
  <si>
    <t>一、一般公共服务支出</t>
  </si>
  <si>
    <t xml:space="preserve">  一般公共服务支出</t>
  </si>
  <si>
    <t>二、外交支出</t>
  </si>
  <si>
    <t xml:space="preserve">  国防支出</t>
  </si>
  <si>
    <t xml:space="preserve">  公共安全支出</t>
  </si>
  <si>
    <t>四、公共安全支出</t>
  </si>
  <si>
    <t xml:space="preserve">  教育支出</t>
  </si>
  <si>
    <t>五、教育支出</t>
  </si>
  <si>
    <t xml:space="preserve">  科学技术支出</t>
  </si>
  <si>
    <t>六、科学技术支出</t>
  </si>
  <si>
    <t xml:space="preserve">  文化体育与传媒支出</t>
  </si>
  <si>
    <t>七、文化体育与传媒支出</t>
  </si>
  <si>
    <t xml:space="preserve">  社会保障和就业支出</t>
  </si>
  <si>
    <t>八、社会保障和就业支出</t>
  </si>
  <si>
    <t xml:space="preserve">  医疗卫生与计划生育支出</t>
  </si>
  <si>
    <t>九、医疗卫生与计划生育支出</t>
  </si>
  <si>
    <t xml:space="preserve">  节能环保支出</t>
  </si>
  <si>
    <t>十、节能环保支出</t>
  </si>
  <si>
    <t xml:space="preserve">  城乡社区支出</t>
  </si>
  <si>
    <t>十一、城乡社区支出</t>
  </si>
  <si>
    <t xml:space="preserve">  农林水支出</t>
  </si>
  <si>
    <t>十二、农林水支出</t>
  </si>
  <si>
    <t xml:space="preserve">  交通运输支出</t>
  </si>
  <si>
    <t>十三、交通运输支出</t>
  </si>
  <si>
    <t xml:space="preserve">  资源勘探信息等支出</t>
  </si>
  <si>
    <t>十四、资源勘探信息等支出</t>
  </si>
  <si>
    <t xml:space="preserve">  商业服务业等支出</t>
  </si>
  <si>
    <t>十五、商业服务业等支出</t>
  </si>
  <si>
    <t xml:space="preserve">  金融支出</t>
  </si>
  <si>
    <t>十六、金融支出</t>
  </si>
  <si>
    <t xml:space="preserve">  援助其他地区支出</t>
  </si>
  <si>
    <t>十七、援助其他地区支出</t>
  </si>
  <si>
    <t xml:space="preserve">  国土海洋气象等支出</t>
  </si>
  <si>
    <t>十八、国土海洋气象等支出</t>
  </si>
  <si>
    <t xml:space="preserve">  住房保障支出</t>
  </si>
  <si>
    <t>十九、住房保障支出</t>
  </si>
  <si>
    <t xml:space="preserve">  粮油物资储备支出</t>
  </si>
  <si>
    <t>二十、粮油物资储备支出</t>
  </si>
  <si>
    <t xml:space="preserve">  其他支出(类)</t>
  </si>
  <si>
    <t>二十一、其他支出</t>
  </si>
  <si>
    <t xml:space="preserve">  债务付息支出</t>
  </si>
  <si>
    <t>二十二、债务付息支出</t>
  </si>
  <si>
    <t xml:space="preserve">  债务发行费用支出</t>
  </si>
  <si>
    <t xml:space="preserve">  其中:地方政府一般债券付息支出</t>
  </si>
  <si>
    <t>二十三、债务发行费用支出</t>
  </si>
  <si>
    <r>
      <rPr>
        <sz val="10"/>
        <rFont val="宋体"/>
        <family val="3"/>
        <charset val="134"/>
      </rPr>
      <t xml:space="preserve">支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出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合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计</t>
    </r>
  </si>
  <si>
    <t>2017年本级一般公共预算</t>
  </si>
  <si>
    <t>表四</t>
  </si>
  <si>
    <t>备  注</t>
  </si>
  <si>
    <t>一、本级一般公共预算支出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</si>
  <si>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</si>
  <si>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</si>
  <si>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</si>
  <si>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</si>
  <si>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</si>
  <si>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</si>
  <si>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</si>
  <si>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</si>
  <si>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</si>
  <si>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</si>
  <si>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</si>
  <si>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</si>
  <si>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</si>
  <si>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</si>
  <si>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</si>
  <si>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</si>
  <si>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</si>
  <si>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</si>
  <si>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</si>
  <si>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</si>
  <si>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</si>
  <si>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</si>
  <si>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</si>
  <si>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</si>
  <si>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</si>
  <si>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</si>
  <si>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</si>
  <si>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</si>
  <si>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</si>
  <si>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</si>
  <si>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</si>
  <si>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</si>
  <si>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</si>
  <si>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</si>
  <si>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</si>
  <si>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</si>
  <si>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</si>
  <si>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</si>
  <si>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</si>
  <si>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</si>
  <si>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</si>
  <si>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</si>
  <si>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</si>
  <si>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</si>
  <si>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</si>
  <si>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</si>
  <si>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</si>
  <si>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</si>
  <si>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</si>
  <si>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</si>
  <si>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</si>
  <si>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</si>
  <si>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</si>
  <si>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</si>
  <si>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</si>
  <si>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</si>
  <si>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</si>
  <si>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</si>
  <si>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</si>
  <si>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</si>
  <si>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</si>
  <si>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</si>
  <si>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</si>
  <si>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</si>
  <si>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</si>
  <si>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</si>
  <si>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</si>
  <si>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</si>
  <si>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</si>
  <si>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</si>
  <si>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</si>
  <si>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</si>
  <si>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</si>
  <si>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</si>
  <si>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</si>
  <si>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</si>
  <si>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</si>
  <si>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</si>
  <si>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</si>
  <si>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</si>
  <si>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</si>
  <si>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</si>
  <si>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</si>
  <si>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</si>
  <si>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</si>
  <si>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</si>
  <si>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</si>
  <si>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</si>
  <si>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</si>
  <si>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</si>
  <si>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</si>
  <si>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</si>
  <si>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</si>
  <si>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</si>
  <si>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</si>
  <si>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</si>
  <si>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</si>
  <si>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</si>
  <si>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</si>
  <si>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</si>
  <si>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</si>
  <si>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</si>
  <si>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</si>
  <si>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</si>
  <si>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</si>
  <si>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</si>
  <si>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</si>
  <si>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</si>
  <si>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</si>
  <si>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</si>
  <si>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</si>
  <si>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</si>
  <si>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</si>
  <si>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</si>
  <si>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</si>
  <si>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</si>
  <si>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</si>
  <si>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</si>
  <si>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</si>
  <si>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</si>
  <si>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</si>
  <si>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</si>
  <si>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</si>
  <si>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</si>
  <si>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</si>
  <si>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</si>
  <si>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</si>
  <si>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</si>
  <si>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</si>
  <si>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</si>
  <si>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</si>
  <si>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</si>
  <si>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</si>
  <si>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</si>
  <si>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</si>
  <si>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</si>
  <si>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</si>
  <si>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</si>
  <si>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</si>
  <si>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</si>
  <si>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</si>
  <si>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</si>
  <si>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</si>
  <si>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</si>
  <si>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</si>
  <si>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</si>
  <si>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</si>
  <si>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</si>
  <si>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</si>
  <si>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</si>
  <si>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</si>
  <si>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</si>
  <si>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</si>
  <si>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</si>
  <si>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</si>
  <si>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</si>
  <si>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</si>
  <si>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</si>
  <si>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</si>
  <si>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</si>
  <si>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</si>
  <si>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</si>
  <si>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</si>
  <si>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</si>
  <si>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</si>
  <si>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</si>
  <si>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</si>
  <si>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</si>
  <si>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</si>
  <si>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</si>
  <si>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</si>
  <si>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</si>
  <si>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</si>
  <si>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</si>
  <si>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</si>
  <si>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</si>
  <si>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</si>
  <si>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</si>
  <si>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</si>
  <si>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</si>
  <si>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</si>
  <si>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</si>
  <si>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</si>
  <si>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</si>
  <si>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</si>
  <si>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</si>
  <si>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</si>
  <si>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</si>
  <si>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</si>
  <si>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</si>
  <si>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</si>
  <si>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</si>
  <si>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</si>
  <si>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</si>
  <si>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</si>
  <si>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</si>
  <si>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</si>
  <si>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</si>
  <si>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</si>
  <si>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</si>
  <si>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</si>
  <si>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</si>
  <si>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</si>
  <si>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</si>
  <si>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</si>
  <si>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</si>
  <si>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</si>
  <si>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</si>
  <si>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</si>
  <si>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</si>
  <si>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</si>
  <si>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</si>
  <si>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</si>
  <si>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</si>
  <si>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</si>
  <si>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</si>
  <si>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</si>
  <si>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</si>
  <si>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</si>
  <si>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</si>
  <si>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</si>
  <si>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</si>
  <si>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</si>
  <si>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</si>
  <si>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</si>
  <si>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</si>
  <si>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</si>
  <si>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</si>
  <si>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</si>
  <si>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</si>
  <si>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</si>
  <si>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</si>
  <si>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</si>
  <si>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</si>
  <si>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</si>
  <si>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</si>
  <si>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</si>
  <si>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</si>
  <si>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</si>
  <si>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</si>
  <si>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</si>
  <si>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</si>
  <si>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</si>
  <si>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</si>
  <si>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</si>
  <si>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</si>
  <si>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</si>
  <si>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</si>
  <si>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</si>
  <si>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</si>
  <si>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</si>
  <si>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</si>
  <si>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</si>
  <si>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</si>
  <si>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</si>
  <si>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</si>
  <si>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</si>
  <si>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</si>
  <si>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</si>
  <si>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</si>
  <si>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</si>
  <si>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</si>
  <si>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</si>
  <si>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</si>
  <si>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</si>
  <si>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</si>
  <si>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</si>
  <si>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</si>
  <si>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</si>
  <si>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</si>
  <si>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</si>
  <si>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</si>
  <si>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</si>
  <si>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</si>
  <si>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</si>
  <si>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</si>
  <si>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</si>
  <si>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</si>
  <si>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</si>
  <si>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</si>
  <si>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</si>
  <si>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</si>
  <si>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</si>
  <si>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</si>
  <si>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</si>
  <si>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</si>
  <si>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</si>
  <si>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</si>
  <si>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</si>
  <si>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</si>
  <si>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</si>
  <si>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</si>
  <si>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</si>
  <si>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</si>
  <si>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</si>
  <si>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</si>
  <si>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</si>
  <si>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</si>
  <si>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</si>
  <si>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</si>
  <si>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</si>
  <si>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</si>
  <si>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</si>
  <si>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</si>
  <si>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</si>
  <si>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</si>
  <si>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</si>
  <si>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</si>
  <si>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</si>
  <si>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</si>
  <si>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</si>
  <si>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</si>
  <si>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</si>
  <si>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</si>
  <si>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</si>
  <si>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</si>
  <si>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</si>
  <si>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</si>
  <si>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</si>
  <si>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</si>
  <si>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</si>
  <si>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</si>
  <si>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</si>
  <si>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</si>
  <si>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</si>
  <si>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</si>
  <si>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</si>
  <si>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</si>
  <si>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</si>
  <si>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</si>
  <si>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</si>
  <si>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</si>
  <si>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</si>
  <si>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</si>
  <si>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</si>
  <si>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</si>
  <si>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</si>
  <si>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</si>
  <si>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</si>
  <si>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</si>
  <si>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</si>
  <si>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</si>
  <si>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</si>
  <si>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</si>
  <si>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</si>
  <si>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</si>
  <si>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</si>
  <si>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</si>
  <si>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</si>
  <si>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</si>
  <si>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</si>
  <si>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</si>
  <si>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</si>
  <si>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</si>
  <si>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</si>
  <si>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</si>
  <si>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</si>
  <si>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</si>
  <si>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</si>
  <si>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</si>
  <si>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</si>
  <si>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</si>
  <si>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</si>
  <si>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</si>
  <si>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</si>
  <si>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</si>
  <si>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</si>
  <si>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</si>
  <si>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</si>
  <si>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</si>
  <si>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</si>
  <si>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</si>
  <si>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</si>
  <si>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</si>
  <si>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</si>
  <si>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</si>
  <si>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</si>
  <si>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</si>
  <si>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</si>
  <si>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</si>
  <si>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</si>
  <si>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</si>
  <si>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</si>
  <si>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</si>
  <si>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</si>
  <si>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</si>
  <si>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</si>
  <si>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</si>
  <si>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</si>
  <si>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</si>
  <si>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</si>
  <si>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</si>
  <si>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</si>
  <si>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</si>
  <si>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</si>
  <si>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</si>
  <si>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</si>
  <si>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</si>
  <si>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</si>
  <si>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</si>
  <si>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</si>
  <si>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</si>
  <si>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</si>
  <si>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</si>
  <si>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</si>
  <si>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</si>
  <si>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</si>
  <si>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</si>
  <si>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</si>
  <si>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</si>
  <si>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</si>
  <si>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</si>
  <si>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</si>
  <si>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</si>
  <si>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</si>
  <si>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</si>
  <si>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</si>
  <si>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</si>
  <si>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</si>
  <si>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</si>
  <si>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</si>
  <si>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</si>
  <si>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</si>
  <si>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</si>
  <si>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</si>
  <si>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</si>
  <si>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</si>
  <si>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</si>
  <si>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</si>
  <si>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</si>
  <si>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</si>
  <si>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</si>
  <si>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</si>
  <si>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</si>
  <si>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</si>
  <si>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</si>
  <si>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</si>
  <si>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</si>
  <si>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</si>
  <si>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</si>
  <si>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</si>
  <si>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</si>
  <si>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</si>
  <si>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</si>
  <si>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</si>
  <si>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</si>
  <si>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</si>
  <si>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</si>
  <si>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</si>
  <si>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</si>
  <si>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</si>
  <si>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</si>
  <si>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</si>
  <si>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</si>
  <si>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</si>
  <si>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</si>
  <si>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</si>
  <si>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</si>
  <si>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</si>
  <si>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</si>
  <si>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</si>
  <si>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</si>
  <si>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</si>
  <si>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</si>
  <si>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</si>
  <si>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</si>
  <si>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</si>
  <si>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</si>
  <si>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</si>
  <si>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</si>
  <si>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</si>
  <si>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</si>
  <si>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</si>
  <si>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</si>
  <si>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</si>
  <si>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</si>
  <si>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</si>
  <si>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</si>
  <si>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</si>
  <si>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</si>
  <si>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</si>
  <si>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</si>
  <si>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</si>
  <si>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</si>
  <si>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</si>
  <si>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</si>
  <si>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</si>
  <si>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</si>
  <si>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</si>
  <si>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</si>
  <si>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</si>
  <si>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</si>
  <si>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</si>
  <si>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</si>
  <si>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</si>
  <si>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</si>
  <si>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</si>
  <si>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</si>
  <si>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</si>
  <si>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</si>
  <si>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</si>
  <si>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</si>
  <si>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</si>
  <si>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</si>
  <si>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</si>
  <si>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</si>
  <si>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</si>
  <si>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</si>
  <si>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</si>
  <si>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</si>
  <si>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</si>
  <si>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</si>
  <si>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</si>
  <si>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</si>
  <si>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</si>
  <si>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</si>
  <si>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</si>
  <si>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</si>
  <si>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</si>
  <si>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</si>
  <si>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</si>
  <si>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</si>
  <si>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</si>
  <si>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</si>
  <si>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</si>
  <si>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</si>
  <si>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</si>
  <si>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</si>
  <si>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</si>
  <si>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</si>
  <si>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</si>
  <si>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</si>
  <si>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</si>
  <si>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</si>
  <si>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</si>
  <si>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</si>
  <si>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</si>
  <si>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</si>
  <si>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</si>
  <si>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</si>
  <si>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</si>
  <si>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</si>
  <si>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</si>
  <si>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</si>
  <si>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</si>
  <si>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</si>
  <si>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</si>
  <si>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</si>
  <si>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</si>
  <si>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</si>
  <si>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</si>
  <si>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</si>
  <si>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</si>
  <si>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</si>
  <si>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</si>
  <si>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</si>
  <si>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</si>
  <si>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</si>
  <si>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</si>
  <si>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</si>
  <si>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</si>
  <si>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</si>
  <si>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</si>
  <si>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</si>
  <si>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</si>
  <si>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</si>
  <si>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</si>
  <si>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</si>
  <si>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</si>
  <si>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</si>
  <si>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</si>
  <si>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</si>
  <si>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</si>
  <si>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</si>
  <si>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</si>
  <si>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</si>
  <si>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</si>
  <si>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</si>
  <si>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</si>
  <si>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</si>
  <si>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</si>
  <si>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</si>
  <si>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</si>
  <si>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</si>
  <si>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</si>
  <si>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</si>
  <si>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</si>
  <si>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</si>
  <si>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</si>
  <si>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</si>
  <si>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</si>
  <si>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</si>
  <si>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</si>
  <si>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</si>
  <si>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</si>
  <si>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</si>
  <si>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</si>
  <si>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</si>
  <si>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</si>
  <si>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</si>
  <si>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</si>
  <si>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</si>
  <si>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</si>
  <si>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</si>
  <si>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</si>
  <si>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</si>
  <si>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</si>
  <si>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</si>
  <si>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</si>
  <si>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</si>
  <si>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</si>
  <si>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</si>
  <si>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</si>
  <si>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</si>
  <si>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</si>
  <si>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</si>
  <si>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</si>
  <si>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</si>
  <si>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</si>
  <si>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</si>
  <si>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</si>
  <si>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</si>
  <si>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</si>
  <si>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</si>
  <si>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</si>
  <si>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</si>
  <si>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</si>
  <si>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</si>
  <si>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</si>
  <si>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</si>
  <si>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</si>
  <si>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</si>
  <si>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</si>
  <si>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</si>
  <si>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</si>
  <si>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</si>
  <si>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</si>
  <si>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</si>
  <si>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</si>
  <si>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</si>
  <si>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</si>
  <si>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</si>
  <si>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</si>
  <si>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</si>
  <si>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</si>
  <si>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</si>
  <si>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</si>
  <si>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</si>
  <si>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</si>
  <si>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</si>
  <si>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</si>
  <si>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</si>
  <si>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</si>
  <si>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</si>
  <si>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</si>
  <si>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</si>
  <si>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</si>
  <si>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</si>
  <si>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</si>
  <si>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</si>
  <si>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</si>
  <si>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</si>
  <si>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</si>
  <si>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</si>
  <si>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</si>
  <si>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</si>
  <si>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</si>
  <si>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</si>
  <si>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</si>
  <si>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</si>
  <si>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</si>
  <si>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</si>
  <si>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</si>
  <si>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</si>
  <si>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</si>
  <si>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</si>
  <si>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</si>
  <si>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</si>
  <si>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</si>
  <si>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</si>
  <si>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</si>
  <si>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</si>
  <si>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</si>
  <si>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</si>
  <si>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</si>
  <si>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</si>
  <si>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</si>
  <si>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</si>
  <si>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</si>
  <si>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</si>
  <si>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</si>
  <si>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</si>
  <si>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</si>
  <si>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</si>
  <si>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</si>
  <si>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</si>
  <si>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</si>
  <si>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</si>
  <si>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</si>
  <si>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</si>
  <si>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</si>
  <si>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</si>
  <si>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</si>
  <si>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</si>
  <si>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</si>
  <si>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</si>
  <si>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</si>
  <si>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</si>
  <si>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</si>
  <si>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</si>
  <si>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</si>
  <si>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</si>
  <si>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</si>
  <si>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</si>
  <si>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</si>
  <si>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</si>
  <si>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</si>
  <si>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</si>
  <si>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</si>
  <si>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</si>
  <si>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</si>
  <si>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</si>
  <si>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</si>
  <si>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</si>
  <si>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</si>
  <si>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</si>
  <si>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</si>
  <si>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</si>
  <si>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</si>
  <si>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</si>
  <si>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</si>
  <si>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</si>
  <si>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</si>
  <si>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</si>
  <si>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</si>
  <si>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</si>
  <si>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</si>
  <si>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</si>
  <si>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</si>
  <si>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</si>
  <si>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</si>
  <si>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</si>
  <si>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</si>
  <si>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</si>
  <si>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</si>
  <si>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</si>
  <si>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</si>
  <si>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</si>
  <si>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</si>
  <si>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</si>
  <si>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</si>
  <si>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</si>
  <si>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</si>
  <si>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</si>
  <si>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</si>
  <si>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</si>
  <si>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</si>
  <si>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</si>
  <si>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</si>
  <si>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</si>
  <si>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</si>
  <si>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</si>
  <si>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</si>
  <si>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</si>
  <si>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</si>
  <si>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</si>
  <si>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</si>
  <si>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</si>
  <si>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</si>
  <si>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</si>
  <si>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</si>
  <si>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</si>
  <si>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</si>
  <si>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</si>
  <si>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</si>
  <si>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</si>
  <si>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</si>
  <si>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</si>
  <si>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</si>
  <si>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</si>
  <si>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</si>
  <si>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</si>
  <si>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</si>
  <si>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</si>
  <si>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</si>
  <si>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</si>
  <si>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</si>
  <si>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</si>
  <si>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</si>
  <si>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</si>
  <si>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</si>
  <si>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</si>
  <si>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</si>
  <si>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</si>
  <si>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</si>
  <si>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</si>
  <si>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</si>
  <si>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</si>
  <si>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</si>
  <si>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</si>
  <si>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</si>
  <si>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</si>
  <si>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</si>
  <si>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</si>
  <si>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</si>
  <si>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</si>
  <si>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</si>
  <si>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</si>
  <si>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</si>
  <si>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</si>
  <si>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</si>
  <si>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</si>
  <si>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</si>
  <si>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</si>
  <si>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</si>
  <si>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</si>
  <si>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</si>
  <si>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</si>
  <si>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</si>
  <si>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</si>
  <si>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</si>
  <si>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</si>
  <si>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</si>
  <si>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</si>
  <si>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</si>
  <si>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</si>
  <si>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</si>
  <si>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</si>
  <si>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</si>
  <si>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</si>
  <si>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</si>
  <si>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</si>
  <si>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</si>
  <si>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</si>
  <si>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</si>
  <si>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</si>
  <si>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</si>
  <si>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</si>
  <si>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</si>
  <si>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</si>
  <si>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</si>
  <si>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</si>
  <si>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</si>
  <si>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</si>
  <si>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</si>
  <si>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</si>
  <si>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</si>
  <si>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</si>
  <si>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</si>
  <si>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</si>
  <si>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</si>
  <si>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</si>
  <si>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</si>
  <si>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</si>
  <si>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</si>
  <si>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</si>
  <si>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</si>
  <si>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</si>
  <si>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</si>
  <si>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</si>
  <si>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</si>
  <si>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</si>
  <si>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</si>
  <si>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</si>
  <si>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</si>
  <si>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</si>
  <si>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</si>
  <si>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</si>
  <si>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</si>
  <si>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</si>
  <si>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</si>
  <si>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</si>
  <si>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</si>
  <si>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</si>
  <si>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</si>
  <si>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</si>
  <si>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</si>
  <si>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</si>
  <si>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</si>
  <si>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</si>
  <si>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</si>
  <si>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</si>
  <si>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</si>
  <si>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</si>
  <si>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</si>
  <si>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</si>
  <si>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</si>
  <si>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</si>
  <si>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</si>
  <si>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</si>
  <si>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</si>
  <si>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</si>
  <si>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</si>
  <si>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</si>
  <si>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</si>
  <si>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</si>
  <si>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</si>
  <si>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</si>
  <si>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</si>
  <si>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</si>
  <si>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</si>
  <si>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</si>
  <si>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</si>
  <si>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</si>
  <si>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</si>
  <si>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</si>
  <si>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</si>
  <si>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</si>
  <si>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</si>
  <si>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</si>
  <si>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</si>
  <si>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</si>
  <si>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</si>
  <si>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</si>
  <si>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</si>
  <si>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</si>
  <si>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</si>
  <si>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</si>
  <si>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</si>
  <si>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</si>
  <si>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</si>
  <si>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</si>
  <si>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</si>
  <si>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</si>
  <si>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</si>
  <si>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</si>
  <si>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</si>
  <si>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</si>
  <si>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</si>
  <si>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</si>
  <si>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</si>
  <si>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</si>
  <si>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</si>
  <si>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</si>
  <si>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</si>
  <si>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</si>
  <si>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</si>
  <si>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</si>
  <si>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</si>
  <si>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</si>
  <si>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</si>
  <si>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</si>
  <si>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</si>
  <si>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</si>
  <si>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</si>
  <si>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</si>
  <si>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</si>
  <si>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</si>
  <si>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</si>
  <si>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</si>
  <si>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</si>
  <si>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</si>
  <si>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</si>
  <si>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</si>
  <si>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</si>
  <si>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</si>
  <si>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</si>
  <si>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</si>
  <si>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</si>
  <si>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</si>
  <si>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</si>
  <si>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</si>
  <si>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</si>
  <si>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</si>
  <si>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</si>
  <si>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</si>
  <si>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</si>
  <si>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</si>
  <si>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</si>
  <si>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</si>
  <si>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</si>
  <si>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</si>
  <si>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</si>
  <si>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</si>
  <si>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</si>
  <si>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</si>
  <si>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</si>
  <si>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</si>
  <si>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</si>
  <si>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</si>
  <si>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</si>
  <si>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</si>
  <si>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</si>
  <si>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</si>
  <si>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</si>
  <si>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</si>
  <si>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</si>
  <si>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</si>
  <si>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</si>
  <si>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</si>
  <si>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</si>
  <si>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</si>
  <si>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</si>
  <si>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</si>
  <si>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</si>
  <si>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</si>
  <si>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</si>
  <si>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</si>
  <si>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</si>
  <si>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</si>
  <si>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</si>
  <si>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</si>
  <si>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</si>
  <si>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</si>
  <si>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</si>
  <si>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</si>
  <si>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</si>
  <si>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</si>
  <si>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</si>
  <si>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</si>
  <si>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</si>
  <si>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</si>
  <si>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</si>
  <si>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</si>
  <si>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</si>
  <si>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</si>
  <si>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</si>
  <si>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</si>
  <si>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</si>
  <si>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</si>
  <si>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</si>
  <si>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</si>
  <si>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</si>
  <si>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</si>
  <si>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</si>
  <si>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</si>
  <si>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</si>
  <si>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</si>
  <si>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</si>
  <si>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</si>
  <si>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</si>
  <si>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</si>
  <si>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</si>
  <si>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</si>
  <si>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</si>
  <si>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</si>
  <si>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</si>
  <si>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</si>
  <si>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</si>
  <si>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</si>
  <si>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</si>
  <si>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</si>
  <si>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</si>
  <si>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</si>
  <si>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</si>
  <si>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</si>
  <si>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</si>
  <si>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</si>
  <si>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</si>
  <si>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</si>
  <si>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</si>
  <si>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</si>
  <si>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</si>
  <si>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</si>
  <si>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</si>
  <si>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</si>
  <si>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</si>
  <si>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</si>
  <si>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</si>
  <si>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</si>
  <si>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</si>
  <si>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</si>
  <si>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</si>
  <si>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</si>
  <si>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</si>
  <si>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</si>
  <si>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</si>
  <si>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</si>
  <si>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</si>
  <si>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</si>
  <si>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</si>
  <si>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</si>
  <si>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</si>
  <si>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</si>
  <si>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</si>
  <si>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</si>
  <si>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</si>
  <si>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</si>
  <si>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</si>
  <si>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</si>
  <si>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</si>
  <si>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</si>
  <si>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</si>
  <si>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空</t>
  </si>
  <si>
    <t xml:space="preserve">       机关服务</t>
  </si>
  <si>
    <t xml:space="preserve">       代表培训</t>
  </si>
  <si>
    <t xml:space="preserve">       人大信访工作</t>
  </si>
  <si>
    <t xml:space="preserve">       事业运行</t>
  </si>
  <si>
    <t xml:space="preserve">       政务公开审批</t>
  </si>
  <si>
    <t xml:space="preserve">       信访事务</t>
  </si>
  <si>
    <t xml:space="preserve">       参事事务</t>
  </si>
  <si>
    <t xml:space="preserve">       经济体制改革研究</t>
  </si>
  <si>
    <t xml:space="preserve">       应对气候变化管理事务</t>
  </si>
  <si>
    <t xml:space="preserve">       信息事务</t>
  </si>
  <si>
    <t xml:space="preserve">       统计管理</t>
  </si>
  <si>
    <t xml:space="preserve">       税务登记证及发票管理</t>
  </si>
  <si>
    <t xml:space="preserve">       代扣代收代征税款手续费</t>
  </si>
  <si>
    <t xml:space="preserve">       税务宣传</t>
  </si>
  <si>
    <t xml:space="preserve">       行政运行</t>
  </si>
  <si>
    <t xml:space="preserve">       一般行政管理事务</t>
  </si>
  <si>
    <t xml:space="preserve">       收费业务</t>
  </si>
  <si>
    <t xml:space="preserve">       缉私办案</t>
  </si>
  <si>
    <t xml:space="preserve">       口岸电子执法系统建设与维护</t>
  </si>
  <si>
    <t xml:space="preserve">       信息化建设</t>
  </si>
  <si>
    <t xml:space="preserve">       政府特殊津贴</t>
  </si>
  <si>
    <t xml:space="preserve">       资助留学回国人员</t>
  </si>
  <si>
    <t xml:space="preserve">       博士后日常经费</t>
  </si>
  <si>
    <t xml:space="preserve">       引进人才费用</t>
  </si>
  <si>
    <t xml:space="preserve">       公务员考核</t>
  </si>
  <si>
    <t xml:space="preserve">       公务员培训</t>
  </si>
  <si>
    <t xml:space="preserve">       公务员招考</t>
  </si>
  <si>
    <t xml:space="preserve">       公务员综合管理</t>
  </si>
  <si>
    <t>密</t>
  </si>
  <si>
    <t xml:space="preserve">     纪检监察事务</t>
  </si>
  <si>
    <t xml:space="preserve">       大案要案查处</t>
  </si>
  <si>
    <t xml:space="preserve">       派驻派出机构</t>
  </si>
  <si>
    <t xml:space="preserve">       中央巡视</t>
  </si>
  <si>
    <t xml:space="preserve">       其他纪检监察事务支出</t>
  </si>
  <si>
    <t xml:space="preserve">       国际经济合作</t>
  </si>
  <si>
    <t xml:space="preserve">       外资管理</t>
  </si>
  <si>
    <t xml:space="preserve">       专利审批</t>
  </si>
  <si>
    <t xml:space="preserve">       国家知识产权战略</t>
  </si>
  <si>
    <t xml:space="preserve">       专利试点和产业化推进</t>
  </si>
  <si>
    <t xml:space="preserve">       专利执法</t>
  </si>
  <si>
    <t xml:space="preserve">       国际组织专项活动</t>
  </si>
  <si>
    <t xml:space="preserve">       知识产权宏观管理</t>
  </si>
  <si>
    <t xml:space="preserve">       出入境检验检疫行政执法和业务管理</t>
  </si>
  <si>
    <t xml:space="preserve">       出入境检验检疫技术支持</t>
  </si>
  <si>
    <t xml:space="preserve">       认证认可监督管理</t>
  </si>
  <si>
    <t>隐</t>
  </si>
  <si>
    <t xml:space="preserve">     宗教事务</t>
  </si>
  <si>
    <t>科目间调剂支出。</t>
  </si>
  <si>
    <t xml:space="preserve">       宗教工作专项</t>
  </si>
  <si>
    <t xml:space="preserve">       其他宗教事务支出</t>
  </si>
  <si>
    <t xml:space="preserve">     港澳台侨事务</t>
  </si>
  <si>
    <t xml:space="preserve">       港澳事务</t>
  </si>
  <si>
    <t xml:space="preserve">       台湾事务</t>
  </si>
  <si>
    <t xml:space="preserve">       华侨事务</t>
  </si>
  <si>
    <t xml:space="preserve">       其他港澳台侨事务支出</t>
  </si>
  <si>
    <t xml:space="preserve">       工会疗养休养</t>
  </si>
  <si>
    <t xml:space="preserve">     党委办公厅(室)及相关机构事务</t>
  </si>
  <si>
    <t xml:space="preserve">       专项业务</t>
  </si>
  <si>
    <t xml:space="preserve">       其他党委办公厅(室)及相关机构事务支出</t>
  </si>
  <si>
    <t>主要是省保密服务中心项目建设资金，结转下年使用。</t>
  </si>
  <si>
    <t xml:space="preserve">     组织事务</t>
  </si>
  <si>
    <t xml:space="preserve">       其他组织事务支出</t>
  </si>
  <si>
    <t>主要是人才专项调整到其他科目和市县支出。</t>
  </si>
  <si>
    <t xml:space="preserve">     宣传事务</t>
  </si>
  <si>
    <t xml:space="preserve">       其他宣传事务支出</t>
  </si>
  <si>
    <t xml:space="preserve">     统战事务</t>
  </si>
  <si>
    <t xml:space="preserve">       其他统战事务支出</t>
  </si>
  <si>
    <t xml:space="preserve">     对外联络事务</t>
  </si>
  <si>
    <t xml:space="preserve">       其他对外联络事务支出</t>
  </si>
  <si>
    <t xml:space="preserve">     其他共产党事务支出</t>
  </si>
  <si>
    <t xml:space="preserve">       其他共产党事务支出</t>
  </si>
  <si>
    <t xml:space="preserve">   （  ）国防</t>
  </si>
  <si>
    <t xml:space="preserve">     现役部队</t>
  </si>
  <si>
    <t xml:space="preserve">       现役部队</t>
  </si>
  <si>
    <t xml:space="preserve">     国防科研事业</t>
  </si>
  <si>
    <t xml:space="preserve">       国防科研事业</t>
  </si>
  <si>
    <t xml:space="preserve">     专项工程</t>
  </si>
  <si>
    <t xml:space="preserve">       专项工程</t>
  </si>
  <si>
    <t xml:space="preserve">     国防动员</t>
  </si>
  <si>
    <t xml:space="preserve">       兵役征集</t>
  </si>
  <si>
    <t xml:space="preserve">       经济动员</t>
  </si>
  <si>
    <t xml:space="preserve">       人民防空</t>
  </si>
  <si>
    <t xml:space="preserve">       交通战备</t>
  </si>
  <si>
    <t xml:space="preserve">       国防教育</t>
  </si>
  <si>
    <t xml:space="preserve">       预备役部队</t>
  </si>
  <si>
    <t xml:space="preserve">       民兵</t>
  </si>
  <si>
    <t xml:space="preserve">       其他国防动员支出</t>
  </si>
  <si>
    <t xml:space="preserve">     其他国防支出</t>
  </si>
  <si>
    <t xml:space="preserve">       其他国防支出</t>
  </si>
  <si>
    <t xml:space="preserve">     武装警察</t>
  </si>
  <si>
    <t xml:space="preserve">       内卫</t>
  </si>
  <si>
    <t xml:space="preserve">       边防</t>
  </si>
  <si>
    <t xml:space="preserve">       消防</t>
  </si>
  <si>
    <t xml:space="preserve">       警卫</t>
  </si>
  <si>
    <t xml:space="preserve">       黄金</t>
  </si>
  <si>
    <t xml:space="preserve">       森林</t>
  </si>
  <si>
    <t xml:space="preserve">       水电</t>
  </si>
  <si>
    <t xml:space="preserve">       交通</t>
  </si>
  <si>
    <t xml:space="preserve">       其他武装警察支出</t>
  </si>
  <si>
    <t xml:space="preserve">       治安管理</t>
  </si>
  <si>
    <t xml:space="preserve">       国内安全保卫</t>
  </si>
  <si>
    <t xml:space="preserve">       刑事侦查</t>
  </si>
  <si>
    <t xml:space="preserve">       经济犯罪侦查</t>
  </si>
  <si>
    <t xml:space="preserve">       出入境管理</t>
  </si>
  <si>
    <t xml:space="preserve">       行动技术管理</t>
  </si>
  <si>
    <t xml:space="preserve">       防范和处理邪教犯罪</t>
  </si>
  <si>
    <t xml:space="preserve">       禁毒管理</t>
  </si>
  <si>
    <t xml:space="preserve">       道路交通管理</t>
  </si>
  <si>
    <t xml:space="preserve">       网络侦控管理</t>
  </si>
  <si>
    <t xml:space="preserve">       反恐怖</t>
  </si>
  <si>
    <t xml:space="preserve">       居民身份证管理</t>
  </si>
  <si>
    <t xml:space="preserve">       网络运行及维护</t>
  </si>
  <si>
    <t xml:space="preserve">       拘押收教场所管理</t>
  </si>
  <si>
    <t xml:space="preserve">       警犬繁育及训养</t>
  </si>
  <si>
    <t>主要是通信网络管控系统、湖北“公安云”建设资金，结转下年使用。</t>
  </si>
  <si>
    <t xml:space="preserve">       其他公安支出</t>
  </si>
  <si>
    <t xml:space="preserve">     国家安全</t>
  </si>
  <si>
    <t xml:space="preserve">       安全业务</t>
  </si>
  <si>
    <t xml:space="preserve">       其他国家安全支出</t>
  </si>
  <si>
    <t xml:space="preserve">       查办和预防职务犯罪</t>
  </si>
  <si>
    <t xml:space="preserve">       公诉和审判监督</t>
  </si>
  <si>
    <t xml:space="preserve">       侦查监督</t>
  </si>
  <si>
    <t xml:space="preserve">       执行监督</t>
  </si>
  <si>
    <t xml:space="preserve">       控告申诉</t>
  </si>
  <si>
    <t xml:space="preserve">       “两房”建设</t>
  </si>
  <si>
    <t xml:space="preserve">       其他检察支出</t>
  </si>
  <si>
    <t xml:space="preserve">       案件审判</t>
  </si>
  <si>
    <t xml:space="preserve">       案件执行</t>
  </si>
  <si>
    <t xml:space="preserve">       “两庭”建设</t>
  </si>
  <si>
    <t xml:space="preserve">       其他法院支出</t>
  </si>
  <si>
    <t>主要是司法信息化项目建设资金，收回省级预算。</t>
  </si>
  <si>
    <t xml:space="preserve">       基层司法业务</t>
  </si>
  <si>
    <t xml:space="preserve">       普法宣传</t>
  </si>
  <si>
    <t xml:space="preserve">       律师公证管理</t>
  </si>
  <si>
    <t xml:space="preserve">       法律援助</t>
  </si>
  <si>
    <t xml:space="preserve">       司法统一考试</t>
  </si>
  <si>
    <t xml:space="preserve">       仲裁</t>
  </si>
  <si>
    <t xml:space="preserve">       社区矫正</t>
  </si>
  <si>
    <t xml:space="preserve">       司法鉴定</t>
  </si>
  <si>
    <t xml:space="preserve">       其他司法支出</t>
  </si>
  <si>
    <t xml:space="preserve">     监狱</t>
  </si>
  <si>
    <t xml:space="preserve">       犯人生活</t>
  </si>
  <si>
    <t xml:space="preserve">       犯人改造</t>
  </si>
  <si>
    <t xml:space="preserve">       狱政设施建设</t>
  </si>
  <si>
    <t xml:space="preserve">       其他监狱支出</t>
  </si>
  <si>
    <t xml:space="preserve">     强制隔离戒毒</t>
  </si>
  <si>
    <t xml:space="preserve">       强制隔离戒毒人员生活</t>
  </si>
  <si>
    <t xml:space="preserve">       强制隔离戒毒人员教育</t>
  </si>
  <si>
    <t xml:space="preserve">       所政设施建设</t>
  </si>
  <si>
    <t xml:space="preserve">       其他强制隔离戒毒支出</t>
  </si>
  <si>
    <t xml:space="preserve">     国家保密</t>
  </si>
  <si>
    <t xml:space="preserve">       保密技术</t>
  </si>
  <si>
    <t xml:space="preserve">       保密管理</t>
  </si>
  <si>
    <t xml:space="preserve">       其他国家保密支出</t>
  </si>
  <si>
    <t xml:space="preserve">     缉私警察</t>
  </si>
  <si>
    <t xml:space="preserve">       专项缉私活动支出</t>
  </si>
  <si>
    <t xml:space="preserve">       缉私情报</t>
  </si>
  <si>
    <t xml:space="preserve">       禁毒及缉毒</t>
  </si>
  <si>
    <t xml:space="preserve">       其他缉私警察支出</t>
  </si>
  <si>
    <t xml:space="preserve">     海警</t>
  </si>
  <si>
    <t xml:space="preserve">       公安现役基本支出</t>
  </si>
  <si>
    <t xml:space="preserve">       一般管理事务</t>
  </si>
  <si>
    <t xml:space="preserve">       维权执法业务</t>
  </si>
  <si>
    <t xml:space="preserve">       装备建设和运行维护</t>
  </si>
  <si>
    <t xml:space="preserve">       信息化建设及运行维护</t>
  </si>
  <si>
    <t xml:space="preserve">       基础设施建设及维护</t>
  </si>
  <si>
    <t xml:space="preserve">       其他海警支出</t>
  </si>
  <si>
    <t xml:space="preserve">     其他公共安全支出</t>
  </si>
  <si>
    <t>主要是省级政法信息化建设资金，结转下年使用。</t>
  </si>
  <si>
    <t xml:space="preserve">       其他公共安全支出</t>
  </si>
  <si>
    <t xml:space="preserve">       其他消防</t>
  </si>
  <si>
    <t xml:space="preserve">       化解农村义务教育债务支出</t>
  </si>
  <si>
    <t xml:space="preserve">       化解普通高中债务支出</t>
  </si>
  <si>
    <t xml:space="preserve">       初等职业教育</t>
  </si>
  <si>
    <t xml:space="preserve">       职业高中教育</t>
  </si>
  <si>
    <t xml:space="preserve">       成人初等教育</t>
  </si>
  <si>
    <t xml:space="preserve">       成人中等教育</t>
  </si>
  <si>
    <t xml:space="preserve">       成人高等教育</t>
  </si>
  <si>
    <t xml:space="preserve">       成人广播电视教育</t>
  </si>
  <si>
    <t xml:space="preserve">       其他成人教育支出</t>
  </si>
  <si>
    <t xml:space="preserve">       教育电视台</t>
  </si>
  <si>
    <t xml:space="preserve">       其他广播电视教育支出</t>
  </si>
  <si>
    <t xml:space="preserve">       出国留学教育</t>
  </si>
  <si>
    <t xml:space="preserve">       来华留学教育</t>
  </si>
  <si>
    <t xml:space="preserve">       其他留学教育支出</t>
  </si>
  <si>
    <t xml:space="preserve">     特殊教育</t>
  </si>
  <si>
    <t xml:space="preserve">       特殊学校教育</t>
  </si>
  <si>
    <t xml:space="preserve">       工读学校教育</t>
  </si>
  <si>
    <t xml:space="preserve">       其他特殊教育支出</t>
  </si>
  <si>
    <t xml:space="preserve">       教师进修</t>
  </si>
  <si>
    <t xml:space="preserve">       培训支出</t>
  </si>
  <si>
    <t xml:space="preserve">       退役士兵能力提升</t>
  </si>
  <si>
    <t xml:space="preserve">       其他教师进修及干部继续教育支出</t>
  </si>
  <si>
    <t xml:space="preserve">       农村中小学校舍建设</t>
  </si>
  <si>
    <t xml:space="preserve">       农村中小学教学设施</t>
  </si>
  <si>
    <t xml:space="preserve">       城市中小学校舍建设</t>
  </si>
  <si>
    <t xml:space="preserve">       城市中小学教学设施</t>
  </si>
  <si>
    <t xml:space="preserve">       中等职业学校教学设施</t>
  </si>
  <si>
    <t xml:space="preserve">       其他教育费附加安排的支出</t>
  </si>
  <si>
    <t xml:space="preserve">       机构运行</t>
  </si>
  <si>
    <t xml:space="preserve">       重点基础研究规划</t>
  </si>
  <si>
    <t xml:space="preserve">       自然科学基金</t>
  </si>
  <si>
    <t xml:space="preserve">       重点实验室及相关设施</t>
  </si>
  <si>
    <t xml:space="preserve">       专项基础科研</t>
  </si>
  <si>
    <t xml:space="preserve">       专项技术基础</t>
  </si>
  <si>
    <t xml:space="preserve">       其他基础研究支出</t>
  </si>
  <si>
    <t xml:space="preserve">       社会公益研究</t>
  </si>
  <si>
    <t xml:space="preserve">       高技术研究</t>
  </si>
  <si>
    <t xml:space="preserve">       专项科研试制</t>
  </si>
  <si>
    <t xml:space="preserve">       其他应用研究支出</t>
  </si>
  <si>
    <t xml:space="preserve">       青少年科技活动</t>
  </si>
  <si>
    <t xml:space="preserve">       国际交流与合作</t>
  </si>
  <si>
    <t xml:space="preserve">       重大科技合作项目</t>
  </si>
  <si>
    <t xml:space="preserve">     科技重大专项</t>
  </si>
  <si>
    <t xml:space="preserve">       科技重大专项</t>
  </si>
  <si>
    <t xml:space="preserve">       重点研发计划</t>
  </si>
  <si>
    <t xml:space="preserve">     核电站乏燃料处理处置基金支出</t>
  </si>
  <si>
    <t xml:space="preserve">       乏燃料运输</t>
  </si>
  <si>
    <t xml:space="preserve">       乏燃料离堆贮存</t>
  </si>
  <si>
    <t xml:space="preserve">       乏燃料后处理</t>
  </si>
  <si>
    <t xml:space="preserve">       高放废物的处理处置</t>
  </si>
  <si>
    <t xml:space="preserve">       乏燃料后处理厂的建设、运行、改造和退役</t>
  </si>
  <si>
    <t xml:space="preserve">       其他乏燃料处理处置基金支出</t>
  </si>
  <si>
    <t xml:space="preserve">       核应急</t>
  </si>
  <si>
    <t xml:space="preserve">       艺术表演场所</t>
  </si>
  <si>
    <t xml:space="preserve">       文化交流与合作</t>
  </si>
  <si>
    <t xml:space="preserve">       文化市场管理</t>
  </si>
  <si>
    <t xml:space="preserve">       历史名城与古迹</t>
  </si>
  <si>
    <t xml:space="preserve">       体育交流与合作</t>
  </si>
  <si>
    <t xml:space="preserve">       社会保险经办机构</t>
  </si>
  <si>
    <t xml:space="preserve">       劳动关系和维权</t>
  </si>
  <si>
    <t xml:space="preserve">       劳动人事争议调解仲裁</t>
  </si>
  <si>
    <t xml:space="preserve">       财政对失业保险基金的补助</t>
  </si>
  <si>
    <t xml:space="preserve">       财政对基本医疗保险基金的补助</t>
  </si>
  <si>
    <t xml:space="preserve">       财政对工伤保险基金的补助</t>
  </si>
  <si>
    <t xml:space="preserve">       财政对生育保险基金的补助</t>
  </si>
  <si>
    <t xml:space="preserve">       财政对新型农村社会养老保险基金的补助</t>
  </si>
  <si>
    <t xml:space="preserve">       财政对城乡居民基本养老保险基金的补助</t>
  </si>
  <si>
    <t xml:space="preserve">       财政对其他社会保险基金的补助</t>
  </si>
  <si>
    <t xml:space="preserve">       未归口管理的行政单位离退休</t>
  </si>
  <si>
    <t xml:space="preserve">       企业关闭破产补助</t>
  </si>
  <si>
    <t xml:space="preserve">       厂办大集体改革补助</t>
  </si>
  <si>
    <t xml:space="preserve">       扶持公共就业服务</t>
  </si>
  <si>
    <t xml:space="preserve">       职业培训补贴</t>
  </si>
  <si>
    <t xml:space="preserve">       社会保险补贴</t>
  </si>
  <si>
    <t xml:space="preserve">       公益性岗位补贴</t>
  </si>
  <si>
    <t xml:space="preserve">       职业技能鉴定补贴</t>
  </si>
  <si>
    <t xml:space="preserve">       特定就业政策支出</t>
  </si>
  <si>
    <t xml:space="preserve">       就业见习补贴</t>
  </si>
  <si>
    <t xml:space="preserve">       高技能人才培养补助</t>
  </si>
  <si>
    <t xml:space="preserve">       求职补贴</t>
  </si>
  <si>
    <t xml:space="preserve">       其他就业补助支出</t>
  </si>
  <si>
    <t xml:space="preserve">       死亡抚恤</t>
  </si>
  <si>
    <t xml:space="preserve">       在乡复员、退伍军人生活补助</t>
  </si>
  <si>
    <t xml:space="preserve">       义务兵优待</t>
  </si>
  <si>
    <t xml:space="preserve">       农村籍退役士兵老年生活补助</t>
  </si>
  <si>
    <t xml:space="preserve">       退役士兵安置</t>
  </si>
  <si>
    <t xml:space="preserve">       军队移交政府的离退休人员安置</t>
  </si>
  <si>
    <t xml:space="preserve">       军队移交政府离退休干部管理机构</t>
  </si>
  <si>
    <t xml:space="preserve">       退役士兵教育培训</t>
  </si>
  <si>
    <t xml:space="preserve">       其他退役安置支出</t>
  </si>
  <si>
    <t>主要是中央企业军转干部安置资金，调整到市县支出。</t>
  </si>
  <si>
    <t xml:space="preserve">       儿童福利</t>
  </si>
  <si>
    <t xml:space="preserve">       老年福利</t>
  </si>
  <si>
    <t xml:space="preserve">       假肢矫形</t>
  </si>
  <si>
    <t xml:space="preserve">       其他社会福利支出</t>
  </si>
  <si>
    <t xml:space="preserve">       残疾人生活和护理补贴</t>
  </si>
  <si>
    <t xml:space="preserve">       自然灾害灾后重建补助</t>
  </si>
  <si>
    <t xml:space="preserve">     最低生活保障</t>
  </si>
  <si>
    <t xml:space="preserve">       城市最低生活保障金支出</t>
  </si>
  <si>
    <t xml:space="preserve">       农村最低生活保障金支出</t>
  </si>
  <si>
    <t xml:space="preserve">     临时救助</t>
  </si>
  <si>
    <t xml:space="preserve">       临时救助支出</t>
  </si>
  <si>
    <t xml:space="preserve">       流浪乞讨人员救助支出</t>
  </si>
  <si>
    <t xml:space="preserve">     特困人员救助供养</t>
  </si>
  <si>
    <t xml:space="preserve">       城市特困人员救助供养支出</t>
  </si>
  <si>
    <t xml:space="preserve">       农村特困人员救助供养支出</t>
  </si>
  <si>
    <t xml:space="preserve">     补充道路交通事故社会救助基金</t>
  </si>
  <si>
    <t xml:space="preserve">       交强险营业税补助基金支出</t>
  </si>
  <si>
    <t xml:space="preserve">       交强险罚款收入补助基金支出</t>
  </si>
  <si>
    <t xml:space="preserve">       其他农村生活救助</t>
  </si>
  <si>
    <t xml:space="preserve">       传染病医院</t>
  </si>
  <si>
    <t xml:space="preserve">       职业病防治医院</t>
  </si>
  <si>
    <t xml:space="preserve">       精神病医院</t>
  </si>
  <si>
    <t xml:space="preserve">       妇产医院</t>
  </si>
  <si>
    <t xml:space="preserve">       儿童医院</t>
  </si>
  <si>
    <t xml:space="preserve">       福利医院</t>
  </si>
  <si>
    <t xml:space="preserve">       处理医疗欠费</t>
  </si>
  <si>
    <t xml:space="preserve">     基层医疗卫生机构</t>
  </si>
  <si>
    <t xml:space="preserve">       城市社区卫生机构</t>
  </si>
  <si>
    <t xml:space="preserve">       乡镇卫生院</t>
  </si>
  <si>
    <t xml:space="preserve">       其他基层医疗卫生机构支出</t>
  </si>
  <si>
    <t xml:space="preserve">       妇幼保健机构</t>
  </si>
  <si>
    <t xml:space="preserve">       精神卫生机构</t>
  </si>
  <si>
    <t xml:space="preserve">       应急救治机构</t>
  </si>
  <si>
    <t xml:space="preserve">       突发公共卫生事件应急处理</t>
  </si>
  <si>
    <t xml:space="preserve">     医疗保障</t>
  </si>
  <si>
    <t xml:space="preserve">       行政单位医疗</t>
  </si>
  <si>
    <t xml:space="preserve">       事业单位医疗</t>
  </si>
  <si>
    <t xml:space="preserve">       公务员医疗补助</t>
  </si>
  <si>
    <t xml:space="preserve">       优抚对象医疗补助</t>
  </si>
  <si>
    <t xml:space="preserve">       新型农村合作医疗</t>
  </si>
  <si>
    <t xml:space="preserve">       城镇居民基本医疗保险</t>
  </si>
  <si>
    <t xml:space="preserve">       城乡医疗救助</t>
  </si>
  <si>
    <t xml:space="preserve">       疾病应急救助</t>
  </si>
  <si>
    <t xml:space="preserve">       其他医疗保障支出</t>
  </si>
  <si>
    <t xml:space="preserve">       其他中医药支出</t>
  </si>
  <si>
    <t xml:space="preserve">       化妆品事务</t>
  </si>
  <si>
    <t xml:space="preserve">     行政事业单位医疗</t>
  </si>
  <si>
    <t xml:space="preserve">       其他行政事业单位医疗支出</t>
  </si>
  <si>
    <t>主要是部分单位公费医疗项目资金，结转下年使用。</t>
  </si>
  <si>
    <t xml:space="preserve">       财政对城镇职工基本医疗保险基金的补助</t>
  </si>
  <si>
    <t xml:space="preserve">       财政对城乡居民基本医疗保险基金的补助</t>
  </si>
  <si>
    <t xml:space="preserve">       财政对新型农村合作医疗基金的补助</t>
  </si>
  <si>
    <t xml:space="preserve">       财政对城镇居民基本医疗保险基金的补助</t>
  </si>
  <si>
    <t xml:space="preserve">       财政对其他基本医疗保险基金的补助</t>
  </si>
  <si>
    <t xml:space="preserve">       其他医疗救助支出</t>
  </si>
  <si>
    <t xml:space="preserve">       其他优抚对象医疗支出</t>
  </si>
  <si>
    <t xml:space="preserve">       环境国际合作及履约</t>
  </si>
  <si>
    <t xml:space="preserve">       环境保护行政许可</t>
  </si>
  <si>
    <t xml:space="preserve">       建设项目环评审查与监督</t>
  </si>
  <si>
    <t xml:space="preserve">       核与辐射安全监督</t>
  </si>
  <si>
    <t xml:space="preserve">       水体</t>
  </si>
  <si>
    <t xml:space="preserve">       噪声</t>
  </si>
  <si>
    <t xml:space="preserve">       辐射</t>
  </si>
  <si>
    <t xml:space="preserve">       农村环境保护</t>
  </si>
  <si>
    <t xml:space="preserve">       生物及物种资源保护</t>
  </si>
  <si>
    <t xml:space="preserve">       森林管护</t>
  </si>
  <si>
    <t xml:space="preserve">       社会保险补助</t>
  </si>
  <si>
    <t xml:space="preserve">       政策性社会性支出补助</t>
  </si>
  <si>
    <t xml:space="preserve">       天然林保护工程建设</t>
  </si>
  <si>
    <t xml:space="preserve">       其他天然林保护支出</t>
  </si>
  <si>
    <t xml:space="preserve">       退耕现金</t>
  </si>
  <si>
    <t xml:space="preserve">       退耕还林粮食折现补贴</t>
  </si>
  <si>
    <t xml:space="preserve">       退耕还林粮食费用补贴</t>
  </si>
  <si>
    <t xml:space="preserve">       退耕还林工程建设</t>
  </si>
  <si>
    <t xml:space="preserve">       其他退耕还林支出</t>
  </si>
  <si>
    <t xml:space="preserve">       京津风沙源治理工程建设</t>
  </si>
  <si>
    <t xml:space="preserve">       其他风沙荒漠治理支出</t>
  </si>
  <si>
    <t xml:space="preserve">       退牧还草工程建设</t>
  </si>
  <si>
    <t xml:space="preserve">       其他退牧还草支出</t>
  </si>
  <si>
    <t xml:space="preserve">       已垦草原退耕还草</t>
  </si>
  <si>
    <t xml:space="preserve">       环境监测与信息</t>
  </si>
  <si>
    <t xml:space="preserve">       减排专项支出</t>
  </si>
  <si>
    <t xml:space="preserve">       清洁生产专项支出</t>
  </si>
  <si>
    <t xml:space="preserve">       其他污染减排支出</t>
  </si>
  <si>
    <t xml:space="preserve">       循环经济</t>
  </si>
  <si>
    <t xml:space="preserve">       能源预测预警</t>
  </si>
  <si>
    <t xml:space="preserve">       能源战略规划与实施</t>
  </si>
  <si>
    <t xml:space="preserve">       能源科技装备</t>
  </si>
  <si>
    <t xml:space="preserve">       能源行业管理</t>
  </si>
  <si>
    <t xml:space="preserve">       能源管理</t>
  </si>
  <si>
    <t xml:space="preserve">       石油储备发展管理</t>
  </si>
  <si>
    <t xml:space="preserve">       能源调查</t>
  </si>
  <si>
    <t xml:space="preserve">       农村电网建设</t>
  </si>
  <si>
    <t xml:space="preserve">       其他能源管理事务支出</t>
  </si>
  <si>
    <t xml:space="preserve">       城管执法</t>
  </si>
  <si>
    <t xml:space="preserve">       市政公用行业市场监管</t>
  </si>
  <si>
    <t xml:space="preserve">       国家重点风景区规划与保护</t>
  </si>
  <si>
    <t xml:space="preserve">       住宅建设与房地产市场监管</t>
  </si>
  <si>
    <t xml:space="preserve">       小城镇基础设施建设</t>
  </si>
  <si>
    <t xml:space="preserve">       城乡社区环境卫生</t>
  </si>
  <si>
    <t xml:space="preserve">       防灾减灾</t>
  </si>
  <si>
    <t xml:space="preserve">       稳定农民收入补贴</t>
  </si>
  <si>
    <t xml:space="preserve">       农业结构调整补贴</t>
  </si>
  <si>
    <t xml:space="preserve">       农产品加工与促销</t>
  </si>
  <si>
    <t xml:space="preserve">       综合财力补助</t>
  </si>
  <si>
    <t xml:space="preserve">       农村道路建设</t>
  </si>
  <si>
    <t xml:space="preserve">       对高校毕业生到基层任职补助</t>
  </si>
  <si>
    <t xml:space="preserve">       草原植被恢复费安排的支出</t>
  </si>
  <si>
    <t xml:space="preserve">       林业自然保护区</t>
  </si>
  <si>
    <t xml:space="preserve">       林业执法与监督</t>
  </si>
  <si>
    <t xml:space="preserve">       防沙治沙</t>
  </si>
  <si>
    <t xml:space="preserve">       林业质量安全</t>
  </si>
  <si>
    <t xml:space="preserve">       林业工程与项目管理</t>
  </si>
  <si>
    <t xml:space="preserve">       林业对外合作与交流</t>
  </si>
  <si>
    <t xml:space="preserve">       林业产业化</t>
  </si>
  <si>
    <t xml:space="preserve">       信息管理</t>
  </si>
  <si>
    <t xml:space="preserve">       林业政策制定与宣传</t>
  </si>
  <si>
    <t xml:space="preserve">       林业资金审计稽查</t>
  </si>
  <si>
    <t xml:space="preserve">       林区公共支出</t>
  </si>
  <si>
    <t xml:space="preserve">       石油价格改革对林业的补贴</t>
  </si>
  <si>
    <t xml:space="preserve">       农田水利</t>
  </si>
  <si>
    <t xml:space="preserve">       水利技术推广和培训</t>
  </si>
  <si>
    <t xml:space="preserve">       国际河流治理与管理</t>
  </si>
  <si>
    <t xml:space="preserve">       水利安全监督</t>
  </si>
  <si>
    <t xml:space="preserve">       砂石资源费支出</t>
  </si>
  <si>
    <t xml:space="preserve">       水利建设移民支出</t>
  </si>
  <si>
    <t xml:space="preserve">       农村人畜饮水</t>
  </si>
  <si>
    <t xml:space="preserve">       南水北调工程建设</t>
  </si>
  <si>
    <t xml:space="preserve">       政策研究与信息管理</t>
  </si>
  <si>
    <t xml:space="preserve">       工程稽查</t>
  </si>
  <si>
    <t xml:space="preserve">       前期工作</t>
  </si>
  <si>
    <t xml:space="preserve">       南水北调技术推广和培训</t>
  </si>
  <si>
    <t xml:space="preserve">       环境、移民及水资源管理与保护</t>
  </si>
  <si>
    <t xml:space="preserve">       生产发展</t>
  </si>
  <si>
    <t xml:space="preserve">       社会发展</t>
  </si>
  <si>
    <t xml:space="preserve">       扶贫贷款奖补和贴息</t>
  </si>
  <si>
    <t xml:space="preserve">       “三西”农业建设专项补助</t>
  </si>
  <si>
    <t xml:space="preserve">       扶贫事业机构</t>
  </si>
  <si>
    <t xml:space="preserve">       科技示范</t>
  </si>
  <si>
    <t xml:space="preserve">       其他农业综合开发支出</t>
  </si>
  <si>
    <t xml:space="preserve">       对村级一事一议的补助</t>
  </si>
  <si>
    <t xml:space="preserve">       国有农场分离办社会职能改革补助</t>
  </si>
  <si>
    <t xml:space="preserve">       对村民委员会和村党支部的补助</t>
  </si>
  <si>
    <t xml:space="preserve">       对村集体经济组织的补助</t>
  </si>
  <si>
    <t xml:space="preserve">       农村综合改革示范试点补助</t>
  </si>
  <si>
    <t xml:space="preserve">       其他农村综合改革支出</t>
  </si>
  <si>
    <t xml:space="preserve">       支持农村金融机构</t>
  </si>
  <si>
    <t xml:space="preserve">       涉农贷款增量奖励</t>
  </si>
  <si>
    <t xml:space="preserve">       农业保险保费补贴</t>
  </si>
  <si>
    <t xml:space="preserve">       创业担保贷款贴息</t>
  </si>
  <si>
    <t xml:space="preserve">       补充创业担保贷款基金</t>
  </si>
  <si>
    <t xml:space="preserve">       其他金融支农支持</t>
  </si>
  <si>
    <t xml:space="preserve">       棉花目标价格补贴</t>
  </si>
  <si>
    <t xml:space="preserve">       大豆目标价格补贴</t>
  </si>
  <si>
    <t xml:space="preserve">       其他目标价格补贴</t>
  </si>
  <si>
    <t xml:space="preserve">       化解其他公益性乡村债务支出</t>
  </si>
  <si>
    <t xml:space="preserve">       公路改建</t>
  </si>
  <si>
    <t xml:space="preserve">       公路养护</t>
  </si>
  <si>
    <t xml:space="preserve">       特大型桥梁建设</t>
  </si>
  <si>
    <t xml:space="preserve">       公路路政管理</t>
  </si>
  <si>
    <t xml:space="preserve">       公路和运输安全</t>
  </si>
  <si>
    <t xml:space="preserve">       公路还贷专项</t>
  </si>
  <si>
    <t xml:space="preserve">       公路客货运站建设</t>
  </si>
  <si>
    <t xml:space="preserve">       公路和运输技术标准化建设</t>
  </si>
  <si>
    <t xml:space="preserve">       安全通信</t>
  </si>
  <si>
    <t xml:space="preserve">       三峡库区通航管理</t>
  </si>
  <si>
    <t xml:space="preserve">       航务管理</t>
  </si>
  <si>
    <t xml:space="preserve">       船舶检验</t>
  </si>
  <si>
    <t xml:space="preserve">       救助打捞</t>
  </si>
  <si>
    <t xml:space="preserve">       内河运输</t>
  </si>
  <si>
    <t xml:space="preserve">       远洋运输</t>
  </si>
  <si>
    <t xml:space="preserve">       海事管理</t>
  </si>
  <si>
    <t xml:space="preserve">       航标事业发展支出</t>
  </si>
  <si>
    <t xml:space="preserve">       水路运输管理支出</t>
  </si>
  <si>
    <t xml:space="preserve">       口岸建设</t>
  </si>
  <si>
    <t xml:space="preserve">       取消政府还贷二级公路收费专项支出</t>
  </si>
  <si>
    <t xml:space="preserve">       铁路还贷专项</t>
  </si>
  <si>
    <t xml:space="preserve">       铁路安全</t>
  </si>
  <si>
    <t xml:space="preserve">       铁路专项运输</t>
  </si>
  <si>
    <t xml:space="preserve">       行业监管</t>
  </si>
  <si>
    <t xml:space="preserve">       其他铁路运输支出</t>
  </si>
  <si>
    <t xml:space="preserve">       机场建设</t>
  </si>
  <si>
    <t xml:space="preserve">       空管系统建设</t>
  </si>
  <si>
    <t xml:space="preserve">       民航还贷专项支出</t>
  </si>
  <si>
    <t xml:space="preserve">       民用航空安全</t>
  </si>
  <si>
    <t xml:space="preserve">       民航专项运输</t>
  </si>
  <si>
    <t xml:space="preserve">       对城市公交的补贴</t>
  </si>
  <si>
    <t xml:space="preserve">       对农村道路客运的补贴</t>
  </si>
  <si>
    <t xml:space="preserve">       对出租车的补贴</t>
  </si>
  <si>
    <t xml:space="preserve">       邮政普遍服务与特殊服务</t>
  </si>
  <si>
    <t xml:space="preserve">       其他邮政业支出</t>
  </si>
  <si>
    <t xml:space="preserve">       车辆购置税用于农村公路建设支出</t>
  </si>
  <si>
    <t xml:space="preserve">       车辆购置税其他支出</t>
  </si>
  <si>
    <t xml:space="preserve">       公共交通运营补助</t>
  </si>
  <si>
    <t xml:space="preserve">       煤炭勘探开采和洗选</t>
  </si>
  <si>
    <t xml:space="preserve">       石油和天然气勘探开采</t>
  </si>
  <si>
    <t xml:space="preserve">       黑色金属矿勘探和采选</t>
  </si>
  <si>
    <t xml:space="preserve">       有色金属矿勘探和采选</t>
  </si>
  <si>
    <t xml:space="preserve">       非金属矿勘探和采选</t>
  </si>
  <si>
    <t xml:space="preserve">       纺织业</t>
  </si>
  <si>
    <t xml:space="preserve">       医药制造业</t>
  </si>
  <si>
    <t xml:space="preserve">       非金属矿物制品业</t>
  </si>
  <si>
    <t xml:space="preserve">       交通运输设备制造业</t>
  </si>
  <si>
    <t xml:space="preserve">       电气机械及器材制造业</t>
  </si>
  <si>
    <t xml:space="preserve">       工艺品及其他制造业</t>
  </si>
  <si>
    <t xml:space="preserve">       石油加工、炼焦及核燃料加工业</t>
  </si>
  <si>
    <t xml:space="preserve">       化学原料及化学制品制造业</t>
  </si>
  <si>
    <t xml:space="preserve">       黑色金属冶炼及压延加工业</t>
  </si>
  <si>
    <t xml:space="preserve">       有色金属冶炼及压延加工业</t>
  </si>
  <si>
    <t xml:space="preserve">       其他制造业支出</t>
  </si>
  <si>
    <t xml:space="preserve">       其他建筑业支出</t>
  </si>
  <si>
    <t xml:space="preserve">       战备应急</t>
  </si>
  <si>
    <t xml:space="preserve">       工业和信息产业战略研究与标准制定</t>
  </si>
  <si>
    <t xml:space="preserve">       工业和信息产业支持</t>
  </si>
  <si>
    <t xml:space="preserve">       电子专项工程</t>
  </si>
  <si>
    <t xml:space="preserve">       技术基础研究</t>
  </si>
  <si>
    <t xml:space="preserve">       国务院安委会专项</t>
  </si>
  <si>
    <t xml:space="preserve">       应急救援支出</t>
  </si>
  <si>
    <t xml:space="preserve">       中央企业专项管理</t>
  </si>
  <si>
    <t xml:space="preserve">       科技型中小企业技术创新基金</t>
  </si>
  <si>
    <t xml:space="preserve">       中小企业发展专项</t>
  </si>
  <si>
    <t xml:space="preserve">       黄金事务</t>
  </si>
  <si>
    <t xml:space="preserve">       建设项目贷款贴息</t>
  </si>
  <si>
    <t xml:space="preserve">       技术改造支出</t>
  </si>
  <si>
    <t xml:space="preserve">       中药材扶持资金支出</t>
  </si>
  <si>
    <t xml:space="preserve">       重点产业振兴和技术改造项目贷款贴息</t>
  </si>
  <si>
    <t xml:space="preserve">       食品流通安全补贴</t>
  </si>
  <si>
    <t xml:space="preserve">       市场监测及信息管理</t>
  </si>
  <si>
    <t xml:space="preserve">       民贸企业补贴</t>
  </si>
  <si>
    <t xml:space="preserve">       民贸民品贷款贴息</t>
  </si>
  <si>
    <t xml:space="preserve">       外商投资环境建设补助资金</t>
  </si>
  <si>
    <t xml:space="preserve">       安全防卫</t>
  </si>
  <si>
    <t xml:space="preserve">       金融部门其他行政支出</t>
  </si>
  <si>
    <t xml:space="preserve">       货币发行</t>
  </si>
  <si>
    <t xml:space="preserve">       金融服务</t>
  </si>
  <si>
    <t xml:space="preserve">       反洗钱及反假币</t>
  </si>
  <si>
    <t xml:space="preserve">       重点金融机构监管</t>
  </si>
  <si>
    <t xml:space="preserve">       金融稽查与案件处理</t>
  </si>
  <si>
    <t xml:space="preserve">       金融行业电子化建设</t>
  </si>
  <si>
    <t xml:space="preserve">       从业人员资格考试</t>
  </si>
  <si>
    <t xml:space="preserve">       反洗钱</t>
  </si>
  <si>
    <t xml:space="preserve">       金融部门其他监管支出</t>
  </si>
  <si>
    <t xml:space="preserve">       政策性银行亏损补贴</t>
  </si>
  <si>
    <t xml:space="preserve">       商业银行贷款贴息</t>
  </si>
  <si>
    <t xml:space="preserve">       补充资本金</t>
  </si>
  <si>
    <t xml:space="preserve">       风险基金补助</t>
  </si>
  <si>
    <t xml:space="preserve">       其他金融发展支出</t>
  </si>
  <si>
    <t xml:space="preserve">       中央银行亏损补贴</t>
  </si>
  <si>
    <t xml:space="preserve">       中央特别国债经营基金支出</t>
  </si>
  <si>
    <t xml:space="preserve">       中央特别国债经营基金财务支出</t>
  </si>
  <si>
    <t xml:space="preserve">       其他金融调控支出</t>
  </si>
  <si>
    <t xml:space="preserve">       国土资源规划及管理</t>
  </si>
  <si>
    <t xml:space="preserve">       土地资源调查</t>
  </si>
  <si>
    <t xml:space="preserve">       土地资源利用与保护</t>
  </si>
  <si>
    <t xml:space="preserve">       国土资源社会公益服务</t>
  </si>
  <si>
    <t xml:space="preserve">       国土资源行业业务管理</t>
  </si>
  <si>
    <t xml:space="preserve">       国土资源调查</t>
  </si>
  <si>
    <t xml:space="preserve">       地质灾害防治</t>
  </si>
  <si>
    <t xml:space="preserve">       土地资源储备支出</t>
  </si>
  <si>
    <t xml:space="preserve">       地质转产项目财政贴息</t>
  </si>
  <si>
    <t xml:space="preserve">       国外风险勘查</t>
  </si>
  <si>
    <t xml:space="preserve">       地质勘查基金支出</t>
  </si>
  <si>
    <t xml:space="preserve">       海域使用管理</t>
  </si>
  <si>
    <t xml:space="preserve">       海洋环境保护与监测</t>
  </si>
  <si>
    <t xml:space="preserve">       海洋调查评价</t>
  </si>
  <si>
    <t xml:space="preserve">       海洋权益维护</t>
  </si>
  <si>
    <t xml:space="preserve">       海洋执法监察</t>
  </si>
  <si>
    <t xml:space="preserve">       海洋防灾减灾</t>
  </si>
  <si>
    <t xml:space="preserve">       海洋卫星</t>
  </si>
  <si>
    <t xml:space="preserve">       极地考察</t>
  </si>
  <si>
    <t xml:space="preserve">       海洋矿产资源勘探研究</t>
  </si>
  <si>
    <t xml:space="preserve">       海港航标维护</t>
  </si>
  <si>
    <t xml:space="preserve">       海域使用金支出</t>
  </si>
  <si>
    <t xml:space="preserve">       海水淡化</t>
  </si>
  <si>
    <t xml:space="preserve">       海洋工程排污费支出</t>
  </si>
  <si>
    <t xml:space="preserve">       无居民海岛使用金支出</t>
  </si>
  <si>
    <t xml:space="preserve">       海岛和海域保护</t>
  </si>
  <si>
    <t xml:space="preserve">       其他海洋管理事务支出</t>
  </si>
  <si>
    <t xml:space="preserve">       航空摄影</t>
  </si>
  <si>
    <t xml:space="preserve">       测绘工程建设</t>
  </si>
  <si>
    <t xml:space="preserve">       地震流动观测</t>
  </si>
  <si>
    <t xml:space="preserve">       地震信息传输及管理</t>
  </si>
  <si>
    <t xml:space="preserve">       震情跟踪</t>
  </si>
  <si>
    <t xml:space="preserve">       地震预报预测</t>
  </si>
  <si>
    <t xml:space="preserve">       地震灾害预防</t>
  </si>
  <si>
    <t xml:space="preserve">       地震应急救援</t>
  </si>
  <si>
    <t xml:space="preserve">       地震事业机构</t>
  </si>
  <si>
    <t xml:space="preserve">       气象探测</t>
  </si>
  <si>
    <t xml:space="preserve">       气象信息传输及管理</t>
  </si>
  <si>
    <t xml:space="preserve">       气象预报预测</t>
  </si>
  <si>
    <t xml:space="preserve">       气象装备保障维护</t>
  </si>
  <si>
    <t xml:space="preserve">       气象台站建设与运行保障</t>
  </si>
  <si>
    <t xml:space="preserve">       气象卫星</t>
  </si>
  <si>
    <t xml:space="preserve">       气象法规与标准</t>
  </si>
  <si>
    <t xml:space="preserve">       气象资金审计稽查</t>
  </si>
  <si>
    <t xml:space="preserve">       其他国土海洋气象等支出</t>
  </si>
  <si>
    <t xml:space="preserve">       廉租住房</t>
  </si>
  <si>
    <t xml:space="preserve">       沉陷区治理</t>
  </si>
  <si>
    <t xml:space="preserve">       棚户区改造</t>
  </si>
  <si>
    <t xml:space="preserve">       少数民族地区游牧民定居工程</t>
  </si>
  <si>
    <t xml:space="preserve">       农村危房改造</t>
  </si>
  <si>
    <t xml:space="preserve">       公共租赁住房</t>
  </si>
  <si>
    <t xml:space="preserve">       保障性住房租金补贴</t>
  </si>
  <si>
    <t xml:space="preserve">       其他保障性安居工程支出</t>
  </si>
  <si>
    <t xml:space="preserve">       住房公积金</t>
  </si>
  <si>
    <t xml:space="preserve">       提租补贴</t>
  </si>
  <si>
    <t xml:space="preserve">       公有住房建设和维修改造支出</t>
  </si>
  <si>
    <t xml:space="preserve">       住房公积金管理</t>
  </si>
  <si>
    <t xml:space="preserve">       其他城乡社区住宅支出</t>
  </si>
  <si>
    <t xml:space="preserve">       粮食财务与审计支出</t>
  </si>
  <si>
    <t xml:space="preserve">       粮食专项业务活动</t>
  </si>
  <si>
    <t xml:space="preserve">       国家粮油差价补贴</t>
  </si>
  <si>
    <t xml:space="preserve">       粮食财务挂账消化款</t>
  </si>
  <si>
    <t xml:space="preserve">       处理陈化粮补贴</t>
  </si>
  <si>
    <t xml:space="preserve">       粮油市场调控专项资金</t>
  </si>
  <si>
    <t xml:space="preserve">       铁路专用线</t>
  </si>
  <si>
    <t xml:space="preserve">       护库武警和民兵支出</t>
  </si>
  <si>
    <t xml:space="preserve">       物资保管与保养</t>
  </si>
  <si>
    <t xml:space="preserve">       专项贷款利息</t>
  </si>
  <si>
    <t xml:space="preserve">       物资转移</t>
  </si>
  <si>
    <t xml:space="preserve">       物资轮换</t>
  </si>
  <si>
    <t xml:space="preserve">       仓库建设</t>
  </si>
  <si>
    <t xml:space="preserve">       仓库安防</t>
  </si>
  <si>
    <t xml:space="preserve">       其他物资事务支出</t>
  </si>
  <si>
    <t xml:space="preserve">       公共财政预算石油储备支出</t>
  </si>
  <si>
    <t xml:space="preserve">       国家留成油串换石油储备支出</t>
  </si>
  <si>
    <t xml:space="preserve">       天然铀能源储备</t>
  </si>
  <si>
    <t xml:space="preserve">       煤炭储备</t>
  </si>
  <si>
    <t xml:space="preserve">       其他能源储备</t>
  </si>
  <si>
    <t xml:space="preserve">       储备粮油差价补贴</t>
  </si>
  <si>
    <t xml:space="preserve">       最低收购价政策支出</t>
  </si>
  <si>
    <t xml:space="preserve">       其他粮油储备支出</t>
  </si>
  <si>
    <t xml:space="preserve">       棉花储备</t>
  </si>
  <si>
    <t xml:space="preserve">       食糖储备</t>
  </si>
  <si>
    <t xml:space="preserve">       农药储备</t>
  </si>
  <si>
    <t xml:space="preserve">       边销茶储备</t>
  </si>
  <si>
    <t xml:space="preserve">       羊毛储备</t>
  </si>
  <si>
    <t xml:space="preserve">       医药储备</t>
  </si>
  <si>
    <t xml:space="preserve">       食盐储备</t>
  </si>
  <si>
    <t xml:space="preserve">       战略物资储备</t>
  </si>
  <si>
    <t xml:space="preserve">       其他重要商品储备支出</t>
  </si>
  <si>
    <t xml:space="preserve">       …</t>
  </si>
  <si>
    <t xml:space="preserve">       其他支出</t>
  </si>
  <si>
    <t xml:space="preserve">二、转移性支出 </t>
  </si>
  <si>
    <t xml:space="preserve">  （一）返还性支出</t>
  </si>
  <si>
    <t xml:space="preserve">  （二）一般性转移支付</t>
  </si>
  <si>
    <t xml:space="preserve">      资源枯竭城市转移支付补助支出</t>
  </si>
  <si>
    <t xml:space="preserve">      企业事业单位划转补助支出</t>
  </si>
  <si>
    <t xml:space="preserve">      城乡义务教育等转移支付支出</t>
  </si>
  <si>
    <t xml:space="preserve">      农村综合改革转移支付支出</t>
  </si>
  <si>
    <t xml:space="preserve">      固定数额补助支出</t>
  </si>
  <si>
    <t xml:space="preserve">      边疆地区转移支付支出</t>
  </si>
  <si>
    <t xml:space="preserve">  （三）专项转移支付</t>
  </si>
  <si>
    <t xml:space="preserve">       金融</t>
  </si>
  <si>
    <t xml:space="preserve">       一般公共预算调出资金</t>
  </si>
  <si>
    <t xml:space="preserve">  （四）上解上级支出</t>
  </si>
  <si>
    <t xml:space="preserve">       体制上解支出</t>
  </si>
  <si>
    <t xml:space="preserve">       专项上解支出</t>
  </si>
  <si>
    <t>三、债务还本支出</t>
  </si>
  <si>
    <t xml:space="preserve">    地方政府一般债券还本支出</t>
  </si>
  <si>
    <t xml:space="preserve">    地方政府向外国政府借款还本支出</t>
  </si>
  <si>
    <t xml:space="preserve">    地方政府向国际组织借款还本支出</t>
  </si>
  <si>
    <t xml:space="preserve">    地方政府其他一般债务还本支出</t>
  </si>
  <si>
    <t>支  出  合  计</t>
  </si>
  <si>
    <t xml:space="preserve">2017年本级专项转移支付情况表    </t>
  </si>
  <si>
    <t xml:space="preserve">            2017年本级专项转移支付情况表    </t>
  </si>
  <si>
    <t>表五                                                                          单位：万元</t>
  </si>
  <si>
    <t xml:space="preserve">                                                                       单位：万元</t>
  </si>
  <si>
    <t>地  区</t>
  </si>
  <si>
    <t>合  计</t>
  </si>
  <si>
    <t>其他支出</t>
  </si>
  <si>
    <t>随州市本级</t>
  </si>
  <si>
    <t xml:space="preserve">2017年随州市政府一般债务限额余额表  </t>
  </si>
  <si>
    <t>表六</t>
  </si>
  <si>
    <t>地区</t>
  </si>
  <si>
    <t>限额</t>
  </si>
  <si>
    <t>余额</t>
  </si>
  <si>
    <t>随州市</t>
  </si>
  <si>
    <t>2017年随州市（州）政府性基金收入情况表</t>
  </si>
  <si>
    <t>表七</t>
  </si>
  <si>
    <t>项  目</t>
  </si>
  <si>
    <t>一、农网还贷资金收入</t>
  </si>
  <si>
    <t>二、海南省高等级公路车辆通行附加费收入</t>
  </si>
  <si>
    <t>三、港口建设费收入</t>
  </si>
  <si>
    <t>四、新型墙体材料专项基金收入</t>
  </si>
  <si>
    <t>五、国家电影事业发展专项资金收入</t>
  </si>
  <si>
    <t>六、城市公用事业附加收入</t>
  </si>
  <si>
    <t>七、国有土地收益基金收入</t>
  </si>
  <si>
    <t>八、农业土地开发资金收入</t>
  </si>
  <si>
    <t>九、国有土地使用权出让收入</t>
  </si>
  <si>
    <t>十、大中型水库库区基金收入</t>
  </si>
  <si>
    <t>十一、彩票公益金收入</t>
  </si>
  <si>
    <t>十二、城市基础设施配套费收入</t>
  </si>
  <si>
    <t>十三、小型水库移民扶助基金收入</t>
  </si>
  <si>
    <t>十四、国家重大水利工程建设基金收入</t>
  </si>
  <si>
    <t>十五、车辆通行费</t>
  </si>
  <si>
    <t>十六、污水处理费收入</t>
  </si>
  <si>
    <t>十七、其他政府性基金收入</t>
  </si>
  <si>
    <t>十八、彩票发行机构和彩票销售机构的业务费用</t>
  </si>
  <si>
    <t>　</t>
  </si>
  <si>
    <r>
      <rPr>
        <sz val="10"/>
        <rFont val="宋体"/>
        <family val="3"/>
        <charset val="134"/>
      </rPr>
      <t xml:space="preserve">收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入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合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计</t>
    </r>
  </si>
  <si>
    <t>2017年本级政府性基金收入情况表</t>
  </si>
  <si>
    <t>表八</t>
  </si>
  <si>
    <r>
      <rPr>
        <b/>
        <sz val="11"/>
        <rFont val="宋体"/>
        <family val="3"/>
        <charset val="134"/>
      </rPr>
      <t xml:space="preserve">项 </t>
    </r>
    <r>
      <rPr>
        <b/>
        <sz val="11"/>
        <rFont val="宋体"/>
        <family val="3"/>
        <charset val="134"/>
      </rPr>
      <t xml:space="preserve"> </t>
    </r>
    <r>
      <rPr>
        <b/>
        <sz val="11"/>
        <rFont val="宋体"/>
        <family val="3"/>
        <charset val="134"/>
      </rPr>
      <t>目</t>
    </r>
  </si>
  <si>
    <t>收入合计</t>
  </si>
  <si>
    <t>转移性收入</t>
  </si>
  <si>
    <t xml:space="preserve">    政府性基金转移收入</t>
  </si>
  <si>
    <t xml:space="preserve">    上年结转收入</t>
  </si>
  <si>
    <t xml:space="preserve">    调入资金</t>
  </si>
  <si>
    <t>债务收入</t>
  </si>
  <si>
    <t xml:space="preserve">      …</t>
  </si>
  <si>
    <r>
      <rPr>
        <sz val="10"/>
        <rFont val="宋体"/>
        <family val="3"/>
        <charset val="134"/>
      </rPr>
      <t xml:space="preserve">收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入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总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计</t>
    </r>
  </si>
  <si>
    <t>2017年随州市（州）政府性基金支出情况表</t>
  </si>
  <si>
    <t>表九</t>
  </si>
  <si>
    <t>项   目</t>
  </si>
  <si>
    <r>
      <rPr>
        <sz val="12"/>
        <rFont val="宋体"/>
        <family val="3"/>
        <charset val="134"/>
      </rPr>
      <t>国库</t>
    </r>
    <r>
      <rPr>
        <sz val="12"/>
        <rFont val="Times New Roman"/>
        <family val="1"/>
      </rPr>
      <t>11</t>
    </r>
    <r>
      <rPr>
        <sz val="12"/>
        <rFont val="宋体"/>
        <family val="3"/>
        <charset val="134"/>
      </rPr>
      <t>月底数据</t>
    </r>
  </si>
  <si>
    <r>
      <rPr>
        <sz val="12"/>
        <rFont val="Times New Roman"/>
        <family val="1"/>
      </rPr>
      <t>12</t>
    </r>
    <r>
      <rPr>
        <sz val="12"/>
        <rFont val="宋体"/>
        <family val="3"/>
        <charset val="134"/>
      </rPr>
      <t>月份数据</t>
    </r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</si>
  <si>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</si>
  <si>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</si>
  <si>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</si>
  <si>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</si>
  <si>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</si>
  <si>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</si>
  <si>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</si>
  <si>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八、商业服务业等支出</t>
  </si>
  <si>
    <t>九、其他支出</t>
  </si>
  <si>
    <t>十、债务付息支出</t>
  </si>
  <si>
    <t>十一、债务发行费用支出</t>
  </si>
  <si>
    <t>2017年本级政府性基金支出情况表</t>
  </si>
  <si>
    <t>表十</t>
  </si>
  <si>
    <t xml:space="preserve">    ...</t>
  </si>
  <si>
    <t xml:space="preserve">      资助国产影片放映</t>
  </si>
  <si>
    <t xml:space="preserve">      资助城市影院</t>
  </si>
  <si>
    <t xml:space="preserve">      资助少数民族电影译制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</si>
  <si>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</si>
  <si>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</si>
  <si>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</si>
  <si>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</si>
  <si>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  移民补助</t>
  </si>
  <si>
    <t xml:space="preserve">      基础设施建设和经济发展</t>
  </si>
  <si>
    <t xml:space="preserve">      其他小型水库移民扶助基金支出</t>
  </si>
  <si>
    <t>国有土地使用权出让相关支出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</si>
  <si>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</si>
  <si>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</si>
  <si>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</si>
  <si>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</si>
  <si>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</si>
  <si>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</si>
  <si>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</si>
  <si>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</si>
  <si>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</si>
  <si>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</si>
  <si>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</si>
  <si>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其他国有土地使用权出让收入安排的支出</t>
  </si>
  <si>
    <t xml:space="preserve">  国有土地使用权出让债务付息支出</t>
  </si>
  <si>
    <t xml:space="preserve">  国有土地使用权出让债务发行费用支出</t>
  </si>
  <si>
    <t>城市公用事业附加相关支出</t>
  </si>
  <si>
    <t xml:space="preserve">  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</si>
  <si>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</si>
  <si>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</si>
  <si>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</si>
  <si>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</si>
  <si>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</si>
  <si>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城市公用事业附加债务付息支出</t>
  </si>
  <si>
    <t xml:space="preserve">  城市公用事业附加债务发行费用支出</t>
  </si>
  <si>
    <t>国有土地收益基金相关支出</t>
  </si>
  <si>
    <t xml:space="preserve">  国有土地收益基金及对应专项债务收入安排的支出</t>
  </si>
  <si>
    <t xml:space="preserve">    其他国有土地收益基金支出</t>
  </si>
  <si>
    <t xml:space="preserve">  国有土地收益基金债务付息支出</t>
  </si>
  <si>
    <t xml:space="preserve">  国有土地收益基金债务发行费用支出</t>
  </si>
  <si>
    <t>农业土地开发资金相关支出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</si>
  <si>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</si>
  <si>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</si>
  <si>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</si>
  <si>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城市基础设施配套费相关支出</t>
  </si>
  <si>
    <t xml:space="preserve">  城市基础设施配套费及对应专项债务收入安排的支出</t>
  </si>
  <si>
    <t xml:space="preserve">    其他城市基础设施配套费安排的支出</t>
  </si>
  <si>
    <t xml:space="preserve">  城市基础设施配套费债务付息支出</t>
  </si>
  <si>
    <t xml:space="preserve">  城市基础设施配套费债务发行费用支出</t>
  </si>
  <si>
    <t>污水处理费相关支出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</si>
  <si>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</si>
  <si>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</si>
  <si>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</si>
  <si>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</si>
  <si>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污水处理费债务付息支出</t>
  </si>
  <si>
    <t xml:space="preserve">  污水处理费债务发行费用支出</t>
  </si>
  <si>
    <t>大中型水库库区基金相关支出</t>
  </si>
  <si>
    <t xml:space="preserve">  大中型水库库区基金及对应专项债务收入安排的支出</t>
  </si>
  <si>
    <t xml:space="preserve">    基础设施建设和经济发展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</si>
  <si>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</si>
  <si>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</si>
  <si>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</si>
  <si>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大中型水库库区基金债务付息支出</t>
  </si>
  <si>
    <t xml:space="preserve">  大中型水库库区基金债务发行费用支出</t>
  </si>
  <si>
    <t>车辆通行费相关支出</t>
  </si>
  <si>
    <t xml:space="preserve">  车辆通行费及对应专项债务收入安排的支出</t>
  </si>
  <si>
    <t xml:space="preserve">    公路还贷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</si>
  <si>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</si>
  <si>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</si>
  <si>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</si>
  <si>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车辆通行费债务付息支出</t>
  </si>
  <si>
    <t xml:space="preserve">  车辆通行费债务发行费用支出</t>
  </si>
  <si>
    <t>新型墙体材料专项基金相关支出</t>
  </si>
  <si>
    <t xml:space="preserve">  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</si>
  <si>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</si>
  <si>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</si>
  <si>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</si>
  <si>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</si>
  <si>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</si>
  <si>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新型墙体材料专项基金债务付息支出</t>
  </si>
  <si>
    <t xml:space="preserve">  新型墙体材料专项基金债务发行费用支出</t>
  </si>
  <si>
    <t>旅游发展基金支出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</si>
  <si>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</si>
  <si>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</si>
  <si>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</si>
  <si>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</si>
  <si>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</si>
  <si>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彩票公益金相关支出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</si>
  <si>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</si>
  <si>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</si>
  <si>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</si>
  <si>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</si>
  <si>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</si>
  <si>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</si>
  <si>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</si>
  <si>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</si>
  <si>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</si>
  <si>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</si>
  <si>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</si>
  <si>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</si>
  <si>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彩票公益金债务付息支出</t>
  </si>
  <si>
    <t xml:space="preserve">  彩票公益金债务发行费用支出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</si>
  <si>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</si>
  <si>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</si>
  <si>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</si>
  <si>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</si>
  <si>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</si>
  <si>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>　    征地和拆迁补偿支出</t>
  </si>
  <si>
    <t>　    土地开发支出</t>
  </si>
  <si>
    <t>　    其他国有土地收益基金支出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</si>
  <si>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</si>
  <si>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</si>
  <si>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</si>
  <si>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</si>
  <si>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</si>
  <si>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  其他城市基础设施配套费安排的支出</t>
  </si>
  <si>
    <t xml:space="preserve">      污水处理设施建设和运营</t>
  </si>
  <si>
    <t xml:space="preserve">      代征手续费</t>
  </si>
  <si>
    <t xml:space="preserve">      其他污水处理费安排的支出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</si>
  <si>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</si>
  <si>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</si>
  <si>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</si>
  <si>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</si>
  <si>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</si>
  <si>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</si>
  <si>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</si>
  <si>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</si>
  <si>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  库区维护和管理</t>
  </si>
  <si>
    <t xml:space="preserve">      其他三峡水库库区基金支出</t>
  </si>
  <si>
    <t xml:space="preserve">      南水北调工程建设</t>
  </si>
  <si>
    <t xml:space="preserve">      偿还南水北调工程贷款本息</t>
  </si>
  <si>
    <t xml:space="preserve">      地方重大水利工程建设</t>
  </si>
  <si>
    <t xml:space="preserve">      其他重大水利工程建设基金支出</t>
  </si>
  <si>
    <t xml:space="preserve">      港口设施</t>
  </si>
  <si>
    <t xml:space="preserve">      航运保障系统建设</t>
  </si>
  <si>
    <t xml:space="preserve">      其他港口建设费安排的支出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</si>
  <si>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</si>
  <si>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</si>
  <si>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</si>
  <si>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</si>
  <si>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</si>
  <si>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</si>
  <si>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</si>
  <si>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</si>
  <si>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</si>
  <si>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</si>
  <si>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</si>
  <si>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</si>
  <si>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</si>
  <si>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</si>
  <si>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  空管系统建设</t>
  </si>
  <si>
    <t xml:space="preserve">      民航安全</t>
  </si>
  <si>
    <t xml:space="preserve">      民航节能减排</t>
  </si>
  <si>
    <t xml:space="preserve">      通用航空发展</t>
  </si>
  <si>
    <t xml:space="preserve">      征管经费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</si>
  <si>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</si>
  <si>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</si>
  <si>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</si>
  <si>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</si>
  <si>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</si>
  <si>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</si>
  <si>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  技改贴息和补助</t>
  </si>
  <si>
    <t xml:space="preserve">      技术研发和推广</t>
  </si>
  <si>
    <t xml:space="preserve">      示范项目补贴</t>
  </si>
  <si>
    <r>
      <rPr>
        <sz val="10"/>
        <rFont val="宋体"/>
        <family val="3"/>
        <charset val="134"/>
      </rPr>
      <t xml:space="preserve">支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出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合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计</t>
    </r>
  </si>
  <si>
    <t>转移性支出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</si>
  <si>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...</t>
    </r>
  </si>
  <si>
    <t>债券转贷支出</t>
  </si>
  <si>
    <t>债务还本支出</t>
  </si>
  <si>
    <t xml:space="preserve">  地方政府专项债务还本支出</t>
  </si>
  <si>
    <t>支  出  总  计</t>
  </si>
  <si>
    <t xml:space="preserve">                 结  转  下  年</t>
  </si>
  <si>
    <t xml:space="preserve">2017年本级政府性基金专项转移支付情况表 </t>
  </si>
  <si>
    <t>表十一                                                                    单位：万元</t>
  </si>
  <si>
    <t xml:space="preserve">2017年随州市政府专项债务限额余额表    </t>
  </si>
  <si>
    <t>表十二</t>
  </si>
  <si>
    <t>2017年随州市（州）国有资本经营收入情况表</t>
  </si>
  <si>
    <t>表十三</t>
  </si>
  <si>
    <t>项    目</t>
  </si>
  <si>
    <t>一、利润收入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</si>
  <si>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</si>
  <si>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</si>
  <si>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</si>
  <si>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</si>
  <si>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</si>
  <si>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</si>
  <si>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</si>
  <si>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</si>
  <si>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</si>
  <si>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</si>
  <si>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</si>
  <si>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</si>
  <si>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</si>
  <si>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</si>
  <si>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</si>
  <si>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</si>
  <si>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</si>
  <si>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</si>
  <si>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</si>
  <si>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</si>
  <si>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</si>
  <si>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</si>
  <si>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</si>
  <si>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</si>
  <si>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</si>
  <si>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</si>
  <si>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</si>
  <si>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</si>
  <si>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</si>
  <si>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</si>
  <si>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</si>
  <si>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>二、股利、股息收入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</si>
  <si>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</si>
  <si>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</si>
  <si>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</si>
  <si>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</si>
  <si>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>三、产权转让收入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</si>
  <si>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</si>
  <si>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</si>
  <si>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</si>
  <si>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</si>
  <si>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</si>
  <si>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>四、清算收入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</si>
  <si>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</si>
  <si>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</si>
  <si>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</si>
  <si>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>五、其他国有资本经营预算收入</t>
  </si>
  <si>
    <t xml:space="preserve"> 国 有 资 本 经 营 收 入</t>
  </si>
  <si>
    <t>上 年 结 转 收 入</t>
  </si>
  <si>
    <t>收 入 总 计</t>
  </si>
  <si>
    <t>2017年本级国有资本经营收入情况表</t>
  </si>
  <si>
    <t>表十四</t>
  </si>
  <si>
    <t>本 级 国 有 资 本 经 营 收 入</t>
  </si>
  <si>
    <t>收 入 合 计</t>
  </si>
  <si>
    <t xml:space="preserve">    国有资本经营预算转移支付收入</t>
  </si>
  <si>
    <t>收  入  总  计</t>
  </si>
  <si>
    <t>2017年随州市（州）国有资本经营支出情况表</t>
  </si>
  <si>
    <t>表十五</t>
  </si>
  <si>
    <t>解决历史遗留问题及改革成本支出</t>
  </si>
  <si>
    <t xml:space="preserve">  厂办大集体改革支出</t>
  </si>
  <si>
    <t xml:space="preserve">  “三供一业”移交补助支出</t>
  </si>
  <si>
    <t xml:space="preserve">  国有企业办职教幼教补助支出</t>
  </si>
  <si>
    <t xml:space="preserve">  国有企业办公共服务机构移交补助支出</t>
  </si>
  <si>
    <t xml:space="preserve">  国有企业退休人员社会化管理补助支出</t>
  </si>
  <si>
    <t xml:space="preserve">  国有企业棚户区改造支出</t>
  </si>
  <si>
    <t xml:space="preserve">  国有企业改革成本支出</t>
  </si>
  <si>
    <t xml:space="preserve">  离休干部医药费补助支出</t>
  </si>
  <si>
    <t xml:space="preserve">  其他解决历史遗留问题及改革成本支出</t>
  </si>
  <si>
    <t>国有企业资本金注入</t>
  </si>
  <si>
    <t xml:space="preserve">  国有经济结构调整支出</t>
  </si>
  <si>
    <t xml:space="preserve">  公益性设施投资支出</t>
  </si>
  <si>
    <t xml:space="preserve">  前瞻性战略性产业发展支出</t>
  </si>
  <si>
    <t xml:space="preserve">  生态环境保护支出</t>
  </si>
  <si>
    <t xml:space="preserve">  支持科技进步支出</t>
  </si>
  <si>
    <t xml:space="preserve">  保障国家经济安全支出</t>
  </si>
  <si>
    <t xml:space="preserve">  对外投资合作支出</t>
  </si>
  <si>
    <t xml:space="preserve">  其他国有企业资本金注入</t>
  </si>
  <si>
    <t>国有企业政策性补贴(款)</t>
  </si>
  <si>
    <t xml:space="preserve">  国有企业政策性补贴(项)</t>
  </si>
  <si>
    <t>金融国有资本经营预算支出</t>
  </si>
  <si>
    <t xml:space="preserve">  资本性支出</t>
  </si>
  <si>
    <t xml:space="preserve">  改革性支出</t>
  </si>
  <si>
    <t xml:space="preserve">  其他金融国有资本经营预算支出</t>
  </si>
  <si>
    <t>其他国有资本经营预算支出(款)</t>
  </si>
  <si>
    <t xml:space="preserve">  其他国有资本经营预算支出(项)</t>
  </si>
  <si>
    <t>…</t>
  </si>
  <si>
    <t>三、转移性支出</t>
  </si>
  <si>
    <t xml:space="preserve">    调出资金</t>
  </si>
  <si>
    <t>国 有 资 本 经 营 支 出</t>
  </si>
  <si>
    <t xml:space="preserve">结 转 下 年 </t>
  </si>
  <si>
    <t>2017年本级国有资本经营支出情况表</t>
  </si>
  <si>
    <t>表十六</t>
  </si>
  <si>
    <t>一、国有资本经营支出</t>
  </si>
  <si>
    <t xml:space="preserve">    国有资本经营预算补充社保基金支出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</si>
  <si>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</si>
  <si>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</si>
  <si>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</si>
  <si>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"三供一业"移交补助支出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</si>
  <si>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</si>
  <si>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</si>
  <si>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</si>
  <si>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</si>
  <si>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</si>
  <si>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</si>
  <si>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</si>
  <si>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</si>
  <si>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</si>
  <si>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</si>
  <si>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</si>
  <si>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</si>
  <si>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</si>
  <si>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</si>
  <si>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</si>
  <si>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</si>
  <si>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</si>
  <si>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</si>
  <si>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</si>
  <si>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</si>
  <si>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</si>
  <si>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</si>
  <si>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其他国有资本经营预算支出(款)</t>
  </si>
  <si>
    <t xml:space="preserve">    其他国有资本经营预算支出(项)</t>
  </si>
  <si>
    <t>二、调出资金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</si>
  <si>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…</t>
    </r>
  </si>
  <si>
    <t xml:space="preserve">    国有资本经营预算转移支付支出</t>
  </si>
  <si>
    <t>支 出 合 计</t>
  </si>
  <si>
    <t>2017年本级国有资本经营专项转移支付情况表</t>
  </si>
  <si>
    <t>表十七                                                                     单位：万元</t>
  </si>
  <si>
    <t>国有企业职教幼教退休补助资金</t>
  </si>
  <si>
    <t>三供一业分离移交补助资金</t>
  </si>
  <si>
    <t>表十八</t>
  </si>
  <si>
    <t>一、企业职工基本养老保险基金收入</t>
  </si>
  <si>
    <t xml:space="preserve">    其中：保险费收入</t>
  </si>
  <si>
    <t xml:space="preserve">          财政补贴收入</t>
  </si>
  <si>
    <t xml:space="preserve">          利息收入</t>
  </si>
  <si>
    <t>四、城镇职工基本医疗保险基金收入</t>
  </si>
  <si>
    <t>六、失业保险基金收入</t>
  </si>
  <si>
    <t>七、工伤保险基金收入</t>
  </si>
  <si>
    <t>社会保险基金收入合计</t>
  </si>
  <si>
    <t>2017年本级社会保障基金收入情况表</t>
  </si>
  <si>
    <t>表十九</t>
  </si>
  <si>
    <t>二、机关事业单位基本养老保险基金收入</t>
  </si>
  <si>
    <t>2017年随州市市（州）社会保障基金支出情况表</t>
  </si>
  <si>
    <t>表二十</t>
  </si>
  <si>
    <t>项　目</t>
  </si>
  <si>
    <t>一、企业职工基本养老保险基金支出</t>
  </si>
  <si>
    <t>　　其中：基本养老金支出</t>
  </si>
  <si>
    <t>二、机关事业单位基本养老保险基金支出</t>
  </si>
  <si>
    <r>
      <rPr>
        <sz val="10"/>
        <rFont val="宋体"/>
        <family val="3"/>
        <charset val="134"/>
      </rPr>
      <t>三、城乡居民基本养老保险基金</t>
    </r>
    <r>
      <rPr>
        <sz val="10"/>
        <color indexed="8"/>
        <rFont val="宋体"/>
        <family val="3"/>
        <charset val="134"/>
      </rPr>
      <t>支出</t>
    </r>
  </si>
  <si>
    <t>四、城镇职工基本医疗保险基金支出</t>
  </si>
  <si>
    <t>　　其中：基本医疗保险待遇支出</t>
  </si>
  <si>
    <r>
      <rPr>
        <sz val="10"/>
        <rFont val="宋体"/>
        <family val="3"/>
        <charset val="134"/>
      </rPr>
      <t>五、城乡居民基本医疗保险基金</t>
    </r>
    <r>
      <rPr>
        <sz val="10"/>
        <color indexed="8"/>
        <rFont val="宋体"/>
        <family val="3"/>
        <charset val="134"/>
      </rPr>
      <t>支出</t>
    </r>
  </si>
  <si>
    <t>六、失业保险基金支出</t>
  </si>
  <si>
    <t>　　其中：失业保险金支出</t>
  </si>
  <si>
    <t>七、工伤保险基金支出</t>
  </si>
  <si>
    <t>　　其中：工伤保险待遇支出</t>
  </si>
  <si>
    <r>
      <rPr>
        <sz val="10"/>
        <rFont val="宋体"/>
        <family val="3"/>
        <charset val="134"/>
      </rPr>
      <t>八、生育保险基金</t>
    </r>
    <r>
      <rPr>
        <sz val="10"/>
        <color indexed="8"/>
        <rFont val="宋体"/>
        <family val="3"/>
        <charset val="134"/>
      </rPr>
      <t>支出</t>
    </r>
  </si>
  <si>
    <t>　　其中：生育保险待遇支出</t>
  </si>
  <si>
    <t>社会保险基金支出合计</t>
  </si>
  <si>
    <t>　　其中：社会保险待遇支出</t>
  </si>
  <si>
    <t>2017年本级社会保障基金支出情况表</t>
  </si>
  <si>
    <t>表二十一</t>
  </si>
  <si>
    <t>2017年随州市（州）财政收入情况表</t>
  </si>
  <si>
    <t>表二十二</t>
  </si>
  <si>
    <t>一、一般公共预算收入</t>
  </si>
  <si>
    <t xml:space="preserve">    其中：本级收入</t>
  </si>
  <si>
    <t>二、政府性基金收入</t>
  </si>
  <si>
    <t>三、国有资本经营收入</t>
  </si>
  <si>
    <t xml:space="preserve">    收  入  合  计</t>
  </si>
  <si>
    <t xml:space="preserve">        其中：本级收入</t>
  </si>
  <si>
    <t>2017年随州市（州）财政支出情况表</t>
  </si>
  <si>
    <t>表二十三</t>
  </si>
  <si>
    <t xml:space="preserve">  占预计完成%</t>
  </si>
  <si>
    <t>一、一般公共预算支出</t>
  </si>
  <si>
    <t xml:space="preserve">    其中：本级支出</t>
  </si>
  <si>
    <t>二、政府性基金支出</t>
  </si>
  <si>
    <t>三、国有资本经营支出</t>
  </si>
  <si>
    <t xml:space="preserve">    支  出  合  计</t>
  </si>
  <si>
    <t xml:space="preserve">      其中：本级支出</t>
  </si>
  <si>
    <t xml:space="preserve">  从其他资金调入一般公共预算</t>
    <phoneticPr fontId="44" type="noConversion"/>
  </si>
  <si>
    <t xml:space="preserve">  （五）债券转贷支出</t>
    <phoneticPr fontId="44" type="noConversion"/>
  </si>
  <si>
    <t xml:space="preserve">  （六）调出资金</t>
    <phoneticPr fontId="44" type="noConversion"/>
  </si>
  <si>
    <t>三、城乡居民基本养老保险基金收入</t>
  </si>
  <si>
    <t>五、城乡居民基本医疗保险基金收入</t>
  </si>
  <si>
    <t>八、生育保险基金收入</t>
  </si>
  <si>
    <t>决算数</t>
    <phoneticPr fontId="44" type="noConversion"/>
  </si>
  <si>
    <t>表一</t>
    <phoneticPr fontId="44" type="noConversion"/>
  </si>
  <si>
    <t>三、国防支出</t>
    <phoneticPr fontId="44" type="noConversion"/>
  </si>
  <si>
    <t xml:space="preserve">2017年随州市市（州）社会保障基金收入情况表 </t>
    <phoneticPr fontId="44" type="noConversion"/>
  </si>
  <si>
    <t>占预算数%</t>
    <phoneticPr fontId="44" type="noConversion"/>
  </si>
  <si>
    <t xml:space="preserve">二、2017年本级一般公共预算收入情况表                              </t>
    <phoneticPr fontId="44" type="noConversion"/>
  </si>
  <si>
    <t>一、2017年随州市（州）一般公共预算收入情况表</t>
    <phoneticPr fontId="44" type="noConversion"/>
  </si>
  <si>
    <t xml:space="preserve">三、2017年随州（州）一般公共预算支出情况表                              </t>
    <phoneticPr fontId="44" type="noConversion"/>
  </si>
  <si>
    <t xml:space="preserve">六、2017年随州政府一般债务限额余额表                        </t>
    <phoneticPr fontId="44" type="noConversion"/>
  </si>
  <si>
    <t xml:space="preserve">七、2017年随州市（州）政府性基金收入情况表                                </t>
    <phoneticPr fontId="44" type="noConversion"/>
  </si>
  <si>
    <t xml:space="preserve">九、2017年随州市（州）政府性基金支出情况表                                </t>
    <phoneticPr fontId="44" type="noConversion"/>
  </si>
  <si>
    <t xml:space="preserve">十二、2017年随州政府专项债务限额余额表                      </t>
    <phoneticPr fontId="44" type="noConversion"/>
  </si>
  <si>
    <t xml:space="preserve">十三、2017年随州市（州）国有资本经营收入情况表                            </t>
    <phoneticPr fontId="44" type="noConversion"/>
  </si>
  <si>
    <t xml:space="preserve">十五、2017年随州市（州）国有资本经营支出情况表                            </t>
    <phoneticPr fontId="44" type="noConversion"/>
  </si>
  <si>
    <t xml:space="preserve">十八、2017年随州市（州）社会保障基金收入情况表                            </t>
    <phoneticPr fontId="44" type="noConversion"/>
  </si>
  <si>
    <t xml:space="preserve">二十、2017年随州市（州）社会保障基金支出情况表                          </t>
    <phoneticPr fontId="44" type="noConversion"/>
  </si>
  <si>
    <t xml:space="preserve">二十二、2017年随州市（州）财政收入情况表                                  </t>
    <phoneticPr fontId="44" type="noConversion"/>
  </si>
  <si>
    <t xml:space="preserve">二十三、2017年随州市（州）财政支出情况表                                  </t>
    <phoneticPr fontId="44" type="noConversion"/>
  </si>
  <si>
    <t xml:space="preserve">四、2017年本级一般公共预算支出情况表                              </t>
    <phoneticPr fontId="44" type="noConversion"/>
  </si>
  <si>
    <t xml:space="preserve">五、2017年本级专项转移支付情况表                            </t>
    <phoneticPr fontId="44" type="noConversion"/>
  </si>
  <si>
    <t xml:space="preserve">八、2017年本级政府性基金收入情况表                                </t>
    <phoneticPr fontId="44" type="noConversion"/>
  </si>
  <si>
    <t xml:space="preserve">十、2017年本级政府性基金支出情况表                              </t>
    <phoneticPr fontId="44" type="noConversion"/>
  </si>
  <si>
    <t xml:space="preserve">十一、2017年本级政府性基金专项转移支付情况表              </t>
    <phoneticPr fontId="44" type="noConversion"/>
  </si>
  <si>
    <t xml:space="preserve">十四、2017年本级国有资本经营收入情况表                            </t>
    <phoneticPr fontId="44" type="noConversion"/>
  </si>
  <si>
    <t xml:space="preserve">十六、2017年本级国有资本经营支出情况表                            </t>
    <phoneticPr fontId="44" type="noConversion"/>
  </si>
  <si>
    <t xml:space="preserve">十七、2017年本级国有资本经营专项转移支付情况表            </t>
    <phoneticPr fontId="44" type="noConversion"/>
  </si>
  <si>
    <t xml:space="preserve">十九、2017年本级社会保障基金收入情况表                            </t>
    <phoneticPr fontId="44" type="noConversion"/>
  </si>
  <si>
    <t xml:space="preserve">二十一、2017年本级社会保障基金支出情况表                          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</si>
</sst>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.00_);_(&quot;$&quot;* \(#,##0.00\);_(&quot;$&quot;* &quot;-&quot;??_);_(@_)"/>
    <numFmt numFmtId="178" formatCode="* #,##0.00;* \-#,##0.00;* &quot;-&quot;??;@"/>
    <numFmt numFmtId="179" formatCode="_-&quot;$&quot;* #,##0_-;\-&quot;$&quot;* #,##0_-;_-&quot;$&quot;* &quot;-&quot;_-;_-@_-"/>
    <numFmt numFmtId="180" formatCode="#,##0;\(#,##0\)"/>
    <numFmt numFmtId="181" formatCode="\$#,##0.00;\(\$#,##0.00\)"/>
    <numFmt numFmtId="182" formatCode="\$#,##0;\(\$#,##0\)"/>
    <numFmt numFmtId="183" formatCode="#,##0.0000"/>
    <numFmt numFmtId="184" formatCode="&quot;$&quot;#,##0;[Red]\-&quot;$&quot;#,##0"/>
    <numFmt numFmtId="185" formatCode="#,##0.000"/>
    <numFmt numFmtId="186" formatCode="&quot;$&quot;#,##0;\-&quot;$&quot;#,##0"/>
    <numFmt numFmtId="187" formatCode="0.0"/>
    <numFmt numFmtId="188" formatCode="0_ "/>
    <numFmt numFmtId="189" formatCode="0.0%"/>
    <numFmt numFmtId="190" formatCode="0_);[Red]\(0\)"/>
    <numFmt numFmtId="191" formatCode="0.00_);[Red]\(0.00\)"/>
    <numFmt numFmtId="192" formatCode="0_ ;[Red]\-0\ "/>
    <numFmt numFmtId="193" formatCode="0.00_ "/>
    <numFmt numFmtId="194" formatCode="#,##0.00_ ;\-#,##0.00;;"/>
  </numFmts>
  <fonts count="50">
    <font>
      <sz val="11"/>
      <name val="宋体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b/>
      <sz val="10"/>
      <name val="宋体"/>
      <family val="3"/>
      <charset val="134"/>
    </font>
    <font>
      <sz val="16"/>
      <name val="黑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Times New Roman"/>
      <family val="1"/>
    </font>
    <font>
      <sz val="14"/>
      <name val="Times New Roman"/>
      <family val="1"/>
    </font>
    <font>
      <b/>
      <sz val="10"/>
      <color rgb="FFFF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4"/>
      <name val="宋体"/>
      <family val="3"/>
      <charset val="134"/>
    </font>
    <font>
      <sz val="14"/>
      <name val="楷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7"/>
      <name val="Small Fonts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2"/>
      <name val="Helv"/>
      <family val="2"/>
    </font>
    <font>
      <sz val="8"/>
      <name val="Times New Roman"/>
      <family val="1"/>
    </font>
    <font>
      <sz val="12"/>
      <name val="官帕眉"/>
      <charset val="134"/>
    </font>
    <font>
      <u/>
      <sz val="12"/>
      <color indexed="20"/>
      <name val="宋体"/>
      <family val="3"/>
      <charset val="134"/>
    </font>
    <font>
      <sz val="10"/>
      <name val="MS Sans Serif"/>
      <family val="1"/>
    </font>
    <font>
      <sz val="12"/>
      <name val="Courier"/>
      <family val="3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14"/>
      <name val="黑体"/>
      <family val="3"/>
      <charset val="134"/>
    </font>
    <font>
      <b/>
      <sz val="1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70">
    <xf numFmtId="0" fontId="0" fillId="0" borderId="0"/>
    <xf numFmtId="178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8" fillId="0" borderId="0"/>
    <xf numFmtId="177" fontId="26" fillId="0" borderId="0" applyFont="0" applyFill="0" applyBorder="0" applyAlignment="0" applyProtection="0"/>
    <xf numFmtId="176" fontId="27" fillId="0" borderId="0" applyFill="0" applyBorder="0" applyAlignment="0"/>
    <xf numFmtId="179" fontId="26" fillId="0" borderId="0" applyFont="0" applyFill="0" applyBorder="0" applyAlignment="0" applyProtection="0"/>
    <xf numFmtId="0" fontId="29" fillId="0" borderId="0" applyProtection="0"/>
    <xf numFmtId="0" fontId="31" fillId="0" borderId="0" applyProtection="0"/>
    <xf numFmtId="37" fontId="28" fillId="0" borderId="0"/>
    <xf numFmtId="0" fontId="38" fillId="0" borderId="0"/>
    <xf numFmtId="0" fontId="6" fillId="0" borderId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80" fontId="7" fillId="0" borderId="0"/>
    <xf numFmtId="0" fontId="21" fillId="0" borderId="0"/>
    <xf numFmtId="181" fontId="7" fillId="0" borderId="0"/>
    <xf numFmtId="0" fontId="30" fillId="0" borderId="0" applyProtection="0"/>
    <xf numFmtId="182" fontId="7" fillId="0" borderId="0"/>
    <xf numFmtId="2" fontId="30" fillId="0" borderId="0" applyProtection="0"/>
    <xf numFmtId="0" fontId="29" fillId="0" borderId="5" applyNumberFormat="0" applyAlignment="0" applyProtection="0">
      <alignment horizontal="left" vertical="center"/>
    </xf>
    <xf numFmtId="0" fontId="29" fillId="0" borderId="6">
      <alignment horizontal="left" vertical="center"/>
    </xf>
    <xf numFmtId="0" fontId="29" fillId="0" borderId="6">
      <alignment horizontal="left" vertical="center"/>
    </xf>
    <xf numFmtId="0" fontId="32" fillId="0" borderId="0"/>
    <xf numFmtId="0" fontId="21" fillId="0" borderId="0"/>
    <xf numFmtId="0" fontId="33" fillId="0" borderId="0"/>
    <xf numFmtId="1" fontId="26" fillId="0" borderId="0"/>
    <xf numFmtId="0" fontId="30" fillId="0" borderId="7" applyProtection="0"/>
    <xf numFmtId="9" fontId="6" fillId="0" borderId="0" applyFont="0" applyFill="0" applyBorder="0" applyAlignment="0" applyProtection="0">
      <alignment vertical="center"/>
    </xf>
    <xf numFmtId="0" fontId="38" fillId="0" borderId="1">
      <alignment horizontal="distributed" vertical="center" wrapText="1"/>
    </xf>
    <xf numFmtId="41" fontId="6" fillId="0" borderId="0" applyFont="0" applyFill="0" applyBorder="0" applyAlignment="0" applyProtection="0"/>
    <xf numFmtId="0" fontId="21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6" fillId="0" borderId="0">
      <alignment vertical="center"/>
    </xf>
    <xf numFmtId="0" fontId="38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14" fillId="0" borderId="0"/>
    <xf numFmtId="0" fontId="3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ill="0" applyBorder="0" applyAlignment="0" applyProtection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26" fillId="0" borderId="0"/>
    <xf numFmtId="41" fontId="6" fillId="0" borderId="0" applyFont="0" applyFill="0" applyBorder="0" applyAlignment="0" applyProtection="0"/>
    <xf numFmtId="4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34" fillId="0" borderId="0"/>
    <xf numFmtId="1" fontId="38" fillId="0" borderId="1">
      <alignment vertical="center"/>
      <protection locked="0"/>
    </xf>
    <xf numFmtId="0" fontId="37" fillId="0" borderId="0"/>
    <xf numFmtId="187" fontId="38" fillId="0" borderId="1">
      <alignment vertical="center"/>
      <protection locked="0"/>
    </xf>
    <xf numFmtId="0" fontId="14" fillId="0" borderId="0"/>
  </cellStyleXfs>
  <cellXfs count="338">
    <xf numFmtId="0" fontId="0" fillId="0" borderId="0" xfId="0"/>
    <xf numFmtId="0" fontId="1" fillId="0" borderId="0" xfId="10" applyFont="1" applyFill="1"/>
    <xf numFmtId="0" fontId="0" fillId="0" borderId="0" xfId="10" applyFont="1" applyFill="1"/>
    <xf numFmtId="49" fontId="1" fillId="0" borderId="0" xfId="10" applyNumberFormat="1" applyFont="1" applyFill="1" applyBorder="1" applyAlignment="1">
      <alignment vertical="center"/>
    </xf>
    <xf numFmtId="49" fontId="1" fillId="0" borderId="0" xfId="10" applyNumberFormat="1" applyFont="1" applyFill="1" applyBorder="1" applyAlignment="1">
      <alignment horizontal="right" vertical="center"/>
    </xf>
    <xf numFmtId="49" fontId="3" fillId="0" borderId="1" xfId="10" applyNumberFormat="1" applyFont="1" applyFill="1" applyBorder="1" applyAlignment="1">
      <alignment horizontal="center" vertical="center"/>
    </xf>
    <xf numFmtId="49" fontId="3" fillId="0" borderId="1" xfId="10" applyNumberFormat="1" applyFont="1" applyFill="1" applyBorder="1" applyAlignment="1">
      <alignment horizontal="center" vertical="center" wrapText="1"/>
    </xf>
    <xf numFmtId="49" fontId="1" fillId="0" borderId="1" xfId="10" applyNumberFormat="1" applyFont="1" applyFill="1" applyBorder="1" applyAlignment="1">
      <alignment horizontal="left" vertical="center"/>
    </xf>
    <xf numFmtId="188" fontId="1" fillId="0" borderId="1" xfId="63" applyNumberFormat="1" applyFont="1" applyFill="1" applyBorder="1" applyAlignment="1">
      <alignment horizontal="right" vertical="center"/>
    </xf>
    <xf numFmtId="189" fontId="1" fillId="0" borderId="1" xfId="63" applyNumberFormat="1" applyFont="1" applyFill="1" applyBorder="1" applyAlignment="1">
      <alignment horizontal="right" vertical="center"/>
    </xf>
    <xf numFmtId="0" fontId="38" fillId="0" borderId="0" xfId="10" applyFill="1"/>
    <xf numFmtId="0" fontId="4" fillId="0" borderId="0" xfId="10" applyFont="1" applyFill="1"/>
    <xf numFmtId="189" fontId="1" fillId="0" borderId="1" xfId="2" applyNumberFormat="1" applyFont="1" applyFill="1" applyBorder="1" applyAlignment="1">
      <alignment horizontal="right" vertical="center"/>
    </xf>
    <xf numFmtId="188" fontId="5" fillId="0" borderId="1" xfId="63" applyNumberFormat="1" applyFont="1" applyFill="1" applyBorder="1" applyAlignment="1">
      <alignment horizontal="right" vertical="center"/>
    </xf>
    <xf numFmtId="0" fontId="1" fillId="0" borderId="0" xfId="49" applyFont="1" applyFill="1">
      <alignment vertical="center"/>
    </xf>
    <xf numFmtId="0" fontId="0" fillId="0" borderId="0" xfId="49" applyFont="1" applyFill="1">
      <alignment vertical="center"/>
    </xf>
    <xf numFmtId="0" fontId="6" fillId="0" borderId="0" xfId="49" applyFill="1">
      <alignment vertical="center"/>
    </xf>
    <xf numFmtId="0" fontId="1" fillId="0" borderId="0" xfId="49" applyFont="1" applyFill="1" applyAlignment="1">
      <alignment horizontal="right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89" fontId="1" fillId="0" borderId="1" xfId="2" applyNumberFormat="1" applyFont="1" applyFill="1" applyBorder="1" applyAlignment="1">
      <alignment horizontal="right" vertical="center" wrapText="1"/>
    </xf>
    <xf numFmtId="188" fontId="1" fillId="0" borderId="0" xfId="0" applyNumberFormat="1" applyFont="1" applyAlignment="1">
      <alignment vertical="center" wrapText="1"/>
    </xf>
    <xf numFmtId="188" fontId="0" fillId="0" borderId="0" xfId="0" applyNumberFormat="1" applyAlignment="1">
      <alignment vertical="center" wrapText="1"/>
    </xf>
    <xf numFmtId="188" fontId="1" fillId="0" borderId="1" xfId="0" applyNumberFormat="1" applyFont="1" applyBorder="1" applyAlignment="1">
      <alignment horizontal="center" vertical="center" wrapText="1"/>
    </xf>
    <xf numFmtId="188" fontId="1" fillId="0" borderId="1" xfId="0" applyNumberFormat="1" applyFont="1" applyBorder="1" applyAlignment="1">
      <alignment vertical="center" wrapText="1"/>
    </xf>
    <xf numFmtId="0" fontId="6" fillId="0" borderId="0" xfId="46" applyFont="1" applyFill="1">
      <alignment vertical="center"/>
    </xf>
    <xf numFmtId="0" fontId="1" fillId="0" borderId="0" xfId="46" applyFont="1" applyFill="1">
      <alignment vertical="center"/>
    </xf>
    <xf numFmtId="0" fontId="1" fillId="0" borderId="0" xfId="46" applyFont="1" applyFill="1" applyAlignment="1">
      <alignment horizontal="right" vertical="center"/>
    </xf>
    <xf numFmtId="190" fontId="12" fillId="0" borderId="1" xfId="46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 applyProtection="1">
      <alignment vertical="center"/>
    </xf>
    <xf numFmtId="0" fontId="1" fillId="4" borderId="1" xfId="0" applyNumberFormat="1" applyFont="1" applyFill="1" applyBorder="1" applyAlignment="1" applyProtection="1">
      <alignment vertical="center"/>
    </xf>
    <xf numFmtId="190" fontId="3" fillId="0" borderId="1" xfId="0" applyNumberFormat="1" applyFont="1" applyFill="1" applyBorder="1" applyAlignment="1">
      <alignment horizontal="center" vertical="center"/>
    </xf>
    <xf numFmtId="49" fontId="1" fillId="0" borderId="1" xfId="35" applyNumberFormat="1" applyFont="1" applyFill="1" applyBorder="1" applyAlignment="1" applyProtection="1">
      <alignment horizontal="left" vertical="center"/>
    </xf>
    <xf numFmtId="49" fontId="1" fillId="0" borderId="1" xfId="35" applyNumberFormat="1" applyFont="1" applyFill="1" applyBorder="1" applyAlignment="1" applyProtection="1">
      <alignment horizontal="left" vertical="center" indent="1"/>
    </xf>
    <xf numFmtId="190" fontId="1" fillId="0" borderId="1" xfId="46" applyNumberFormat="1" applyFont="1" applyFill="1" applyBorder="1" applyAlignment="1">
      <alignment horizontal="right" vertical="center"/>
    </xf>
    <xf numFmtId="189" fontId="1" fillId="0" borderId="1" xfId="46" applyNumberFormat="1" applyFont="1" applyFill="1" applyBorder="1" applyAlignment="1">
      <alignment horizontal="right" vertical="center"/>
    </xf>
    <xf numFmtId="190" fontId="1" fillId="0" borderId="1" xfId="46" applyNumberFormat="1" applyFont="1" applyFill="1" applyBorder="1" applyAlignment="1">
      <alignment horizontal="center" vertical="center"/>
    </xf>
    <xf numFmtId="0" fontId="6" fillId="0" borderId="0" xfId="45" applyFill="1">
      <alignment vertical="center"/>
    </xf>
    <xf numFmtId="0" fontId="13" fillId="0" borderId="0" xfId="45" applyFont="1" applyFill="1">
      <alignment vertical="center"/>
    </xf>
    <xf numFmtId="0" fontId="1" fillId="0" borderId="0" xfId="45" applyFont="1" applyFill="1">
      <alignment vertical="center"/>
    </xf>
    <xf numFmtId="0" fontId="1" fillId="0" borderId="0" xfId="45" applyFont="1" applyFill="1" applyAlignment="1">
      <alignment horizontal="right" vertical="center"/>
    </xf>
    <xf numFmtId="190" fontId="10" fillId="0" borderId="1" xfId="45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left"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190" fontId="1" fillId="0" borderId="1" xfId="45" applyNumberFormat="1" applyFont="1" applyFill="1" applyBorder="1" applyAlignment="1">
      <alignment horizontal="right" vertical="center"/>
    </xf>
    <xf numFmtId="0" fontId="6" fillId="0" borderId="0" xfId="45" applyFont="1" applyFill="1">
      <alignment vertical="center"/>
    </xf>
    <xf numFmtId="49" fontId="1" fillId="0" borderId="1" xfId="35" applyNumberFormat="1" applyFont="1" applyFill="1" applyBorder="1" applyAlignment="1" applyProtection="1">
      <alignment vertical="center"/>
    </xf>
    <xf numFmtId="190" fontId="1" fillId="0" borderId="1" xfId="45" applyNumberFormat="1" applyFont="1" applyFill="1" applyBorder="1" applyAlignment="1">
      <alignment horizontal="left" vertical="center"/>
    </xf>
    <xf numFmtId="190" fontId="1" fillId="0" borderId="1" xfId="45" applyNumberFormat="1" applyFont="1" applyFill="1" applyBorder="1" applyAlignment="1">
      <alignment horizontal="center" vertical="center"/>
    </xf>
    <xf numFmtId="190" fontId="6" fillId="0" borderId="0" xfId="45" applyNumberFormat="1" applyFont="1" applyFill="1">
      <alignment vertical="center"/>
    </xf>
    <xf numFmtId="190" fontId="13" fillId="0" borderId="0" xfId="45" applyNumberFormat="1" applyFont="1" applyFill="1">
      <alignment vertical="center"/>
    </xf>
    <xf numFmtId="0" fontId="6" fillId="0" borderId="0" xfId="46" applyFill="1">
      <alignment vertical="center"/>
    </xf>
    <xf numFmtId="0" fontId="13" fillId="0" borderId="0" xfId="46" applyFont="1" applyFill="1">
      <alignment vertical="center"/>
    </xf>
    <xf numFmtId="0" fontId="1" fillId="0" borderId="2" xfId="46" applyFont="1" applyFill="1" applyBorder="1" applyAlignment="1">
      <alignment horizontal="left" vertical="center"/>
    </xf>
    <xf numFmtId="0" fontId="1" fillId="0" borderId="2" xfId="46" applyFont="1" applyFill="1" applyBorder="1" applyAlignment="1">
      <alignment horizontal="right" vertical="center"/>
    </xf>
    <xf numFmtId="190" fontId="3" fillId="0" borderId="1" xfId="46" applyNumberFormat="1" applyFont="1" applyFill="1" applyBorder="1" applyAlignment="1">
      <alignment horizontal="center" vertical="center" wrapText="1"/>
    </xf>
    <xf numFmtId="49" fontId="10" fillId="0" borderId="1" xfId="35" applyNumberFormat="1" applyFont="1" applyFill="1" applyBorder="1" applyAlignment="1" applyProtection="1">
      <alignment horizontal="left" vertical="center"/>
    </xf>
    <xf numFmtId="190" fontId="1" fillId="0" borderId="1" xfId="46" applyNumberFormat="1" applyFont="1" applyFill="1" applyBorder="1" applyAlignment="1">
      <alignment horizontal="left" vertical="center"/>
    </xf>
    <xf numFmtId="190" fontId="3" fillId="0" borderId="1" xfId="45" applyNumberFormat="1" applyFont="1" applyFill="1" applyBorder="1" applyAlignment="1">
      <alignment horizontal="center" vertical="center" wrapText="1"/>
    </xf>
    <xf numFmtId="0" fontId="1" fillId="0" borderId="1" xfId="35" applyNumberFormat="1" applyFont="1" applyFill="1" applyBorder="1" applyAlignment="1" applyProtection="1">
      <alignment horizontal="right" vertical="center"/>
    </xf>
    <xf numFmtId="0" fontId="1" fillId="0" borderId="0" xfId="0" applyFont="1" applyFill="1"/>
    <xf numFmtId="0" fontId="0" fillId="0" borderId="0" xfId="0" applyFont="1" applyFill="1"/>
    <xf numFmtId="0" fontId="14" fillId="0" borderId="0" xfId="47" applyFill="1" applyAlignment="1">
      <alignment vertical="center"/>
    </xf>
    <xf numFmtId="0" fontId="14" fillId="0" borderId="0" xfId="47" applyFill="1" applyAlignment="1">
      <alignment horizontal="right" vertical="center"/>
    </xf>
    <xf numFmtId="0" fontId="0" fillId="0" borderId="0" xfId="0" applyFill="1"/>
    <xf numFmtId="0" fontId="1" fillId="0" borderId="0" xfId="47" applyFont="1" applyFill="1" applyAlignment="1">
      <alignment vertical="center"/>
    </xf>
    <xf numFmtId="0" fontId="1" fillId="0" borderId="0" xfId="47" applyFont="1" applyFill="1" applyAlignment="1">
      <alignment horizontal="right" vertical="center"/>
    </xf>
    <xf numFmtId="0" fontId="3" fillId="0" borderId="1" xfId="47" applyFont="1" applyFill="1" applyBorder="1" applyAlignment="1">
      <alignment horizontal="center" vertical="center"/>
    </xf>
    <xf numFmtId="0" fontId="1" fillId="0" borderId="1" xfId="47" applyFont="1" applyFill="1" applyBorder="1" applyAlignment="1">
      <alignment horizontal="left" vertical="center"/>
    </xf>
    <xf numFmtId="190" fontId="1" fillId="0" borderId="1" xfId="47" applyNumberFormat="1" applyFont="1" applyFill="1" applyBorder="1" applyAlignment="1">
      <alignment horizontal="right" vertical="center"/>
    </xf>
    <xf numFmtId="3" fontId="1" fillId="0" borderId="1" xfId="47" applyNumberFormat="1" applyFont="1" applyFill="1" applyBorder="1" applyAlignment="1" applyProtection="1">
      <alignment horizontal="center" vertical="center"/>
    </xf>
    <xf numFmtId="190" fontId="1" fillId="0" borderId="1" xfId="47" applyNumberFormat="1" applyFont="1" applyFill="1" applyBorder="1" applyAlignment="1" applyProtection="1">
      <alignment horizontal="right" vertical="center"/>
    </xf>
    <xf numFmtId="190" fontId="10" fillId="0" borderId="1" xfId="0" applyNumberFormat="1" applyFont="1" applyFill="1" applyBorder="1" applyAlignment="1">
      <alignment horizontal="center" vertical="center" wrapText="1"/>
    </xf>
    <xf numFmtId="190" fontId="10" fillId="0" borderId="1" xfId="0" applyNumberFormat="1" applyFont="1" applyFill="1" applyBorder="1" applyAlignment="1" applyProtection="1">
      <alignment horizontal="center" vertical="center" wrapText="1"/>
    </xf>
    <xf numFmtId="190" fontId="1" fillId="0" borderId="1" xfId="0" applyNumberFormat="1" applyFont="1" applyFill="1" applyBorder="1" applyAlignment="1">
      <alignment horizontal="center" vertical="center" wrapText="1"/>
    </xf>
    <xf numFmtId="190" fontId="1" fillId="0" borderId="1" xfId="0" applyNumberFormat="1" applyFont="1" applyFill="1" applyBorder="1" applyAlignment="1" applyProtection="1">
      <alignment vertical="center" wrapText="1"/>
    </xf>
    <xf numFmtId="190" fontId="1" fillId="5" borderId="1" xfId="0" applyNumberFormat="1" applyFont="1" applyFill="1" applyBorder="1" applyAlignment="1" applyProtection="1">
      <alignment horizontal="center" vertical="center" wrapText="1"/>
    </xf>
    <xf numFmtId="190" fontId="1" fillId="5" borderId="1" xfId="0" applyNumberFormat="1" applyFont="1" applyFill="1" applyBorder="1" applyAlignment="1">
      <alignment horizontal="center" vertical="center" wrapText="1"/>
    </xf>
    <xf numFmtId="0" fontId="15" fillId="2" borderId="0" xfId="47" applyFont="1" applyFill="1" applyAlignment="1">
      <alignment vertical="center"/>
    </xf>
    <xf numFmtId="0" fontId="8" fillId="2" borderId="0" xfId="47" applyFont="1" applyFill="1" applyAlignment="1">
      <alignment vertical="center"/>
    </xf>
    <xf numFmtId="0" fontId="7" fillId="2" borderId="0" xfId="47" applyFont="1" applyFill="1" applyAlignment="1">
      <alignment vertical="center"/>
    </xf>
    <xf numFmtId="0" fontId="7" fillId="0" borderId="0" xfId="47" applyFont="1" applyFill="1" applyAlignment="1">
      <alignment vertical="center"/>
    </xf>
    <xf numFmtId="0" fontId="9" fillId="2" borderId="0" xfId="47" applyFont="1" applyFill="1" applyAlignment="1">
      <alignment vertical="center"/>
    </xf>
    <xf numFmtId="0" fontId="7" fillId="6" borderId="0" xfId="47" applyFont="1" applyFill="1" applyAlignment="1">
      <alignment vertical="center"/>
    </xf>
    <xf numFmtId="0" fontId="9" fillId="0" borderId="0" xfId="47" applyFont="1" applyFill="1" applyAlignment="1">
      <alignment vertical="center"/>
    </xf>
    <xf numFmtId="0" fontId="14" fillId="2" borderId="0" xfId="47" applyFill="1" applyAlignment="1">
      <alignment vertical="center"/>
    </xf>
    <xf numFmtId="0" fontId="0" fillId="2" borderId="0" xfId="47" applyFont="1" applyFill="1" applyAlignment="1">
      <alignment vertical="center"/>
    </xf>
    <xf numFmtId="0" fontId="0" fillId="2" borderId="0" xfId="47" applyFont="1" applyFill="1" applyAlignment="1">
      <alignment horizontal="right" vertical="center"/>
    </xf>
    <xf numFmtId="0" fontId="14" fillId="2" borderId="0" xfId="47" applyFont="1" applyFill="1" applyAlignment="1">
      <alignment vertical="center"/>
    </xf>
    <xf numFmtId="0" fontId="3" fillId="2" borderId="1" xfId="47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3" fontId="10" fillId="2" borderId="1" xfId="47" applyNumberFormat="1" applyFont="1" applyFill="1" applyBorder="1" applyAlignment="1" applyProtection="1">
      <alignment vertical="center"/>
    </xf>
    <xf numFmtId="1" fontId="1" fillId="2" borderId="1" xfId="47" applyNumberFormat="1" applyFont="1" applyFill="1" applyBorder="1" applyAlignment="1">
      <alignment vertical="center"/>
    </xf>
    <xf numFmtId="189" fontId="1" fillId="2" borderId="1" xfId="47" applyNumberFormat="1" applyFont="1" applyFill="1" applyBorder="1" applyAlignment="1">
      <alignment vertical="center"/>
    </xf>
    <xf numFmtId="189" fontId="1" fillId="2" borderId="1" xfId="2" applyNumberFormat="1" applyFont="1" applyFill="1" applyBorder="1" applyAlignment="1">
      <alignment vertical="center"/>
    </xf>
    <xf numFmtId="3" fontId="10" fillId="2" borderId="1" xfId="47" applyNumberFormat="1" applyFont="1" applyFill="1" applyBorder="1" applyAlignment="1" applyProtection="1">
      <alignment vertical="center" wrapText="1"/>
    </xf>
    <xf numFmtId="3" fontId="1" fillId="0" borderId="1" xfId="47" applyNumberFormat="1" applyFont="1" applyFill="1" applyBorder="1" applyAlignment="1" applyProtection="1">
      <alignment horizontal="left" vertical="center"/>
    </xf>
    <xf numFmtId="1" fontId="1" fillId="0" borderId="1" xfId="47" applyNumberFormat="1" applyFont="1" applyFill="1" applyBorder="1" applyAlignment="1">
      <alignment vertical="center"/>
    </xf>
    <xf numFmtId="189" fontId="1" fillId="0" borderId="1" xfId="2" applyNumberFormat="1" applyFont="1" applyFill="1" applyBorder="1" applyAlignment="1">
      <alignment vertical="center"/>
    </xf>
    <xf numFmtId="3" fontId="16" fillId="2" borderId="1" xfId="47" applyNumberFormat="1" applyFont="1" applyFill="1" applyBorder="1" applyAlignment="1" applyProtection="1">
      <alignment vertical="center"/>
    </xf>
    <xf numFmtId="1" fontId="5" fillId="2" borderId="1" xfId="47" applyNumberFormat="1" applyFont="1" applyFill="1" applyBorder="1" applyAlignment="1">
      <alignment vertical="center"/>
    </xf>
    <xf numFmtId="189" fontId="5" fillId="2" borderId="1" xfId="2" applyNumberFormat="1" applyFont="1" applyFill="1" applyBorder="1" applyAlignment="1">
      <alignment vertical="center"/>
    </xf>
    <xf numFmtId="0" fontId="1" fillId="0" borderId="1" xfId="47" applyFont="1" applyBorder="1" applyAlignment="1">
      <alignment horizontal="left" vertical="center"/>
    </xf>
    <xf numFmtId="0" fontId="16" fillId="4" borderId="1" xfId="0" applyNumberFormat="1" applyFont="1" applyFill="1" applyBorder="1" applyAlignment="1" applyProtection="1">
      <alignment vertical="center"/>
    </xf>
    <xf numFmtId="0" fontId="10" fillId="6" borderId="1" xfId="0" applyNumberFormat="1" applyFont="1" applyFill="1" applyBorder="1" applyAlignment="1" applyProtection="1">
      <alignment horizontal="left" vertical="center"/>
    </xf>
    <xf numFmtId="1" fontId="1" fillId="6" borderId="1" xfId="47" applyNumberFormat="1" applyFont="1" applyFill="1" applyBorder="1" applyAlignment="1">
      <alignment vertical="center"/>
    </xf>
    <xf numFmtId="1" fontId="7" fillId="0" borderId="1" xfId="47" applyNumberFormat="1" applyFont="1" applyFill="1" applyBorder="1" applyAlignment="1">
      <alignment horizontal="center" vertical="center"/>
    </xf>
    <xf numFmtId="3" fontId="1" fillId="0" borderId="1" xfId="47" applyNumberFormat="1" applyFont="1" applyFill="1" applyBorder="1" applyAlignment="1" applyProtection="1">
      <alignment vertical="center"/>
    </xf>
    <xf numFmtId="0" fontId="5" fillId="0" borderId="0" xfId="47" applyFont="1" applyFill="1" applyAlignment="1">
      <alignment vertical="center"/>
    </xf>
    <xf numFmtId="1" fontId="5" fillId="0" borderId="1" xfId="47" applyNumberFormat="1" applyFont="1" applyFill="1" applyBorder="1" applyAlignment="1">
      <alignment vertical="center"/>
    </xf>
    <xf numFmtId="0" fontId="16" fillId="4" borderId="1" xfId="0" applyNumberFormat="1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1" fillId="0" borderId="1" xfId="47" applyFont="1" applyBorder="1" applyAlignment="1">
      <alignment vertical="center"/>
    </xf>
    <xf numFmtId="189" fontId="1" fillId="0" borderId="1" xfId="47" applyNumberFormat="1" applyFont="1" applyFill="1" applyBorder="1" applyAlignment="1">
      <alignment vertical="center"/>
    </xf>
    <xf numFmtId="0" fontId="1" fillId="2" borderId="1" xfId="47" applyFont="1" applyFill="1" applyBorder="1" applyAlignment="1">
      <alignment horizontal="center" vertical="center"/>
    </xf>
    <xf numFmtId="0" fontId="10" fillId="2" borderId="1" xfId="47" applyFont="1" applyFill="1" applyBorder="1" applyAlignment="1">
      <alignment horizontal="distributed" vertical="center"/>
    </xf>
    <xf numFmtId="0" fontId="1" fillId="3" borderId="1" xfId="0" applyNumberFormat="1" applyFont="1" applyFill="1" applyBorder="1" applyAlignment="1" applyProtection="1">
      <alignment vertical="center"/>
    </xf>
    <xf numFmtId="0" fontId="1" fillId="0" borderId="1" xfId="47" applyFont="1" applyFill="1" applyBorder="1" applyAlignment="1">
      <alignment vertical="center"/>
    </xf>
    <xf numFmtId="0" fontId="1" fillId="2" borderId="1" xfId="47" applyFont="1" applyFill="1" applyBorder="1" applyAlignment="1">
      <alignment vertical="center"/>
    </xf>
    <xf numFmtId="1" fontId="7" fillId="2" borderId="0" xfId="47" applyNumberFormat="1" applyFont="1" applyFill="1" applyAlignment="1">
      <alignment vertical="center"/>
    </xf>
    <xf numFmtId="0" fontId="14" fillId="0" borderId="0" xfId="47" applyFont="1" applyFill="1" applyAlignment="1">
      <alignment vertical="center"/>
    </xf>
    <xf numFmtId="0" fontId="6" fillId="0" borderId="0" xfId="47" applyFont="1" applyFill="1" applyAlignment="1">
      <alignment vertical="center"/>
    </xf>
    <xf numFmtId="4" fontId="7" fillId="0" borderId="0" xfId="47" applyNumberFormat="1" applyFont="1" applyFill="1" applyAlignment="1">
      <alignment vertical="center"/>
    </xf>
    <xf numFmtId="3" fontId="7" fillId="0" borderId="0" xfId="47" applyNumberFormat="1" applyFont="1" applyFill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3" fontId="1" fillId="0" borderId="0" xfId="47" applyNumberFormat="1" applyFont="1" applyFill="1" applyAlignment="1">
      <alignment vertical="center"/>
    </xf>
    <xf numFmtId="0" fontId="1" fillId="0" borderId="1" xfId="47" applyFont="1" applyFill="1" applyBorder="1" applyAlignment="1">
      <alignment horizontal="center" vertical="center"/>
    </xf>
    <xf numFmtId="0" fontId="10" fillId="2" borderId="0" xfId="47" applyFont="1" applyFill="1" applyAlignment="1">
      <alignment vertical="center"/>
    </xf>
    <xf numFmtId="3" fontId="1" fillId="2" borderId="0" xfId="47" applyNumberFormat="1" applyFont="1" applyFill="1" applyBorder="1" applyAlignment="1" applyProtection="1">
      <alignment vertical="center"/>
    </xf>
    <xf numFmtId="0" fontId="1" fillId="2" borderId="0" xfId="47" applyFont="1" applyFill="1" applyAlignment="1">
      <alignment horizontal="right" vertical="center"/>
    </xf>
    <xf numFmtId="191" fontId="7" fillId="2" borderId="0" xfId="47" applyNumberFormat="1" applyFont="1" applyFill="1" applyAlignment="1">
      <alignment vertical="center"/>
    </xf>
    <xf numFmtId="0" fontId="8" fillId="2" borderId="0" xfId="47" applyFont="1" applyFill="1" applyAlignment="1">
      <alignment horizontal="right" vertical="center"/>
    </xf>
    <xf numFmtId="190" fontId="1" fillId="2" borderId="1" xfId="47" applyNumberFormat="1" applyFont="1" applyFill="1" applyBorder="1" applyAlignment="1">
      <alignment vertical="center"/>
    </xf>
    <xf numFmtId="188" fontId="1" fillId="0" borderId="1" xfId="47" applyNumberFormat="1" applyFont="1" applyFill="1" applyBorder="1" applyAlignment="1">
      <alignment horizontal="center" vertical="center"/>
    </xf>
    <xf numFmtId="188" fontId="7" fillId="0" borderId="1" xfId="47" applyNumberFormat="1" applyFont="1" applyFill="1" applyBorder="1" applyAlignment="1">
      <alignment horizontal="center" vertical="center"/>
    </xf>
    <xf numFmtId="3" fontId="7" fillId="2" borderId="0" xfId="47" applyNumberFormat="1" applyFont="1" applyFill="1" applyAlignment="1">
      <alignment vertical="center"/>
    </xf>
    <xf numFmtId="3" fontId="1" fillId="2" borderId="1" xfId="47" applyNumberFormat="1" applyFont="1" applyFill="1" applyBorder="1" applyAlignment="1" applyProtection="1">
      <alignment vertical="center"/>
    </xf>
    <xf numFmtId="192" fontId="1" fillId="2" borderId="1" xfId="47" applyNumberFormat="1" applyFont="1" applyFill="1" applyBorder="1" applyAlignment="1">
      <alignment vertical="center"/>
    </xf>
    <xf numFmtId="0" fontId="1" fillId="2" borderId="1" xfId="47" applyFont="1" applyFill="1" applyBorder="1" applyAlignment="1">
      <alignment horizontal="distributed" vertical="center"/>
    </xf>
    <xf numFmtId="58" fontId="8" fillId="2" borderId="0" xfId="47" applyNumberFormat="1" applyFont="1" applyFill="1" applyAlignment="1">
      <alignment vertical="center"/>
    </xf>
    <xf numFmtId="3" fontId="1" fillId="2" borderId="0" xfId="47" applyNumberFormat="1" applyFont="1" applyFill="1" applyAlignment="1">
      <alignment vertical="center"/>
    </xf>
    <xf numFmtId="0" fontId="1" fillId="2" borderId="0" xfId="47" applyFont="1" applyFill="1" applyAlignment="1">
      <alignment vertical="center"/>
    </xf>
    <xf numFmtId="190" fontId="7" fillId="2" borderId="0" xfId="47" applyNumberFormat="1" applyFont="1" applyFill="1" applyAlignment="1">
      <alignment vertical="center"/>
    </xf>
    <xf numFmtId="0" fontId="15" fillId="0" borderId="0" xfId="47" applyFont="1" applyFill="1" applyAlignment="1">
      <alignment vertical="center"/>
    </xf>
    <xf numFmtId="0" fontId="8" fillId="0" borderId="0" xfId="47" applyFont="1" applyFill="1" applyAlignment="1">
      <alignment vertical="center"/>
    </xf>
    <xf numFmtId="3" fontId="1" fillId="0" borderId="0" xfId="47" applyNumberFormat="1" applyFont="1" applyFill="1" applyBorder="1" applyAlignment="1" applyProtection="1">
      <alignment vertical="center"/>
    </xf>
    <xf numFmtId="193" fontId="7" fillId="0" borderId="0" xfId="47" applyNumberFormat="1" applyFont="1" applyFill="1" applyAlignment="1">
      <alignment vertical="center"/>
    </xf>
    <xf numFmtId="0" fontId="0" fillId="0" borderId="0" xfId="47" applyFont="1" applyFill="1" applyAlignment="1">
      <alignment vertical="center"/>
    </xf>
    <xf numFmtId="3" fontId="1" fillId="0" borderId="1" xfId="47" applyNumberFormat="1" applyFont="1" applyFill="1" applyBorder="1" applyAlignment="1" applyProtection="1">
      <alignment vertical="center" wrapText="1"/>
    </xf>
    <xf numFmtId="0" fontId="1" fillId="0" borderId="2" xfId="47" applyFont="1" applyFill="1" applyBorder="1" applyAlignment="1">
      <alignment horizontal="right" vertical="center"/>
    </xf>
    <xf numFmtId="188" fontId="1" fillId="0" borderId="1" xfId="47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0" fontId="20" fillId="2" borderId="0" xfId="47" applyFont="1" applyFill="1" applyAlignment="1">
      <alignment vertical="center"/>
    </xf>
    <xf numFmtId="0" fontId="1" fillId="6" borderId="0" xfId="47" applyFont="1" applyFill="1" applyAlignment="1">
      <alignment vertical="center"/>
    </xf>
    <xf numFmtId="0" fontId="5" fillId="6" borderId="0" xfId="47" applyFont="1" applyFill="1" applyAlignment="1">
      <alignment vertical="center"/>
    </xf>
    <xf numFmtId="0" fontId="5" fillId="2" borderId="0" xfId="47" applyFont="1" applyFill="1" applyAlignment="1">
      <alignment vertical="center"/>
    </xf>
    <xf numFmtId="0" fontId="1" fillId="7" borderId="0" xfId="47" applyFont="1" applyFill="1" applyAlignment="1">
      <alignment vertical="center"/>
    </xf>
    <xf numFmtId="0" fontId="1" fillId="8" borderId="0" xfId="47" applyFont="1" applyFill="1" applyAlignment="1">
      <alignment vertical="center"/>
    </xf>
    <xf numFmtId="0" fontId="6" fillId="2" borderId="0" xfId="47" applyFont="1" applyFill="1" applyAlignment="1">
      <alignment vertical="center"/>
    </xf>
    <xf numFmtId="0" fontId="13" fillId="2" borderId="0" xfId="47" applyFont="1" applyFill="1" applyAlignment="1">
      <alignment vertical="center"/>
    </xf>
    <xf numFmtId="0" fontId="6" fillId="2" borderId="0" xfId="47" applyFont="1" applyFill="1" applyAlignment="1">
      <alignment horizontal="left" vertical="center"/>
    </xf>
    <xf numFmtId="188" fontId="1" fillId="2" borderId="0" xfId="47" applyNumberFormat="1" applyFont="1" applyFill="1" applyAlignment="1">
      <alignment vertical="center"/>
    </xf>
    <xf numFmtId="0" fontId="3" fillId="2" borderId="1" xfId="47" applyFont="1" applyFill="1" applyBorder="1" applyAlignment="1">
      <alignment horizontal="distributed" vertical="center"/>
    </xf>
    <xf numFmtId="0" fontId="1" fillId="2" borderId="1" xfId="50" applyFont="1" applyFill="1" applyBorder="1" applyAlignment="1">
      <alignment horizontal="left" vertical="center"/>
    </xf>
    <xf numFmtId="188" fontId="1" fillId="2" borderId="1" xfId="47" applyNumberFormat="1" applyFont="1" applyFill="1" applyBorder="1" applyAlignment="1">
      <alignment vertical="center"/>
    </xf>
    <xf numFmtId="189" fontId="1" fillId="2" borderId="1" xfId="2" applyNumberFormat="1" applyFont="1" applyFill="1" applyBorder="1" applyAlignment="1">
      <alignment horizontal="right" vertical="center"/>
    </xf>
    <xf numFmtId="188" fontId="1" fillId="6" borderId="1" xfId="47" applyNumberFormat="1" applyFont="1" applyFill="1" applyBorder="1" applyAlignment="1">
      <alignment vertical="center"/>
    </xf>
    <xf numFmtId="188" fontId="1" fillId="3" borderId="1" xfId="47" applyNumberFormat="1" applyFont="1" applyFill="1" applyBorder="1" applyAlignment="1">
      <alignment vertical="center"/>
    </xf>
    <xf numFmtId="188" fontId="1" fillId="2" borderId="0" xfId="47" applyNumberFormat="1" applyFont="1" applyFill="1" applyAlignment="1">
      <alignment horizontal="right" vertical="center"/>
    </xf>
    <xf numFmtId="0" fontId="21" fillId="2" borderId="1" xfId="50" applyFont="1" applyFill="1" applyBorder="1" applyAlignment="1">
      <alignment vertical="center" wrapText="1"/>
    </xf>
    <xf numFmtId="0" fontId="21" fillId="6" borderId="1" xfId="50" applyFont="1" applyFill="1" applyBorder="1" applyAlignment="1">
      <alignment vertical="center" wrapText="1"/>
    </xf>
    <xf numFmtId="188" fontId="7" fillId="0" borderId="1" xfId="24" applyNumberFormat="1" applyFont="1" applyFill="1" applyBorder="1" applyAlignment="1" applyProtection="1">
      <alignment horizontal="right" vertical="center" wrapText="1"/>
    </xf>
    <xf numFmtId="0" fontId="16" fillId="6" borderId="1" xfId="0" applyNumberFormat="1" applyFont="1" applyFill="1" applyBorder="1" applyAlignment="1" applyProtection="1">
      <alignment horizontal="left" vertical="center"/>
    </xf>
    <xf numFmtId="188" fontId="5" fillId="6" borderId="1" xfId="47" applyNumberFormat="1" applyFont="1" applyFill="1" applyBorder="1" applyAlignment="1">
      <alignment vertical="center"/>
    </xf>
    <xf numFmtId="0" fontId="22" fillId="6" borderId="1" xfId="50" applyFont="1" applyFill="1" applyBorder="1" applyAlignment="1">
      <alignment vertical="center" wrapText="1"/>
    </xf>
    <xf numFmtId="188" fontId="5" fillId="2" borderId="1" xfId="47" applyNumberFormat="1" applyFont="1" applyFill="1" applyBorder="1" applyAlignment="1">
      <alignment vertical="center"/>
    </xf>
    <xf numFmtId="0" fontId="22" fillId="2" borderId="1" xfId="50" applyFont="1" applyFill="1" applyBorder="1" applyAlignment="1">
      <alignment vertical="center" wrapText="1"/>
    </xf>
    <xf numFmtId="0" fontId="1" fillId="2" borderId="1" xfId="50" applyFont="1" applyFill="1" applyBorder="1">
      <alignment vertical="center"/>
    </xf>
    <xf numFmtId="0" fontId="1" fillId="2" borderId="1" xfId="50" applyFont="1" applyFill="1" applyBorder="1" applyAlignment="1">
      <alignment vertical="center" wrapText="1"/>
    </xf>
    <xf numFmtId="0" fontId="1" fillId="0" borderId="1" xfId="50" applyFont="1" applyBorder="1">
      <alignment vertical="center"/>
    </xf>
    <xf numFmtId="188" fontId="1" fillId="0" borderId="1" xfId="47" applyNumberFormat="1" applyFont="1" applyFill="1" applyBorder="1" applyAlignment="1">
      <alignment vertical="center"/>
    </xf>
    <xf numFmtId="188" fontId="1" fillId="7" borderId="1" xfId="47" applyNumberFormat="1" applyFont="1" applyFill="1" applyBorder="1" applyAlignment="1">
      <alignment vertical="center"/>
    </xf>
    <xf numFmtId="188" fontId="5" fillId="0" borderId="1" xfId="47" applyNumberFormat="1" applyFont="1" applyFill="1" applyBorder="1" applyAlignment="1">
      <alignment vertical="center"/>
    </xf>
    <xf numFmtId="0" fontId="1" fillId="0" borderId="1" xfId="50" applyFont="1" applyFill="1" applyBorder="1" applyAlignment="1">
      <alignment vertical="center" wrapText="1"/>
    </xf>
    <xf numFmtId="0" fontId="5" fillId="2" borderId="1" xfId="50" applyFont="1" applyFill="1" applyBorder="1">
      <alignment vertical="center"/>
    </xf>
    <xf numFmtId="0" fontId="1" fillId="2" borderId="1" xfId="5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right" vertical="center"/>
    </xf>
    <xf numFmtId="188" fontId="21" fillId="2" borderId="1" xfId="47" applyNumberFormat="1" applyFont="1" applyFill="1" applyBorder="1" applyAlignment="1">
      <alignment horizontal="left" vertical="center"/>
    </xf>
    <xf numFmtId="0" fontId="21" fillId="2" borderId="1" xfId="47" applyFont="1" applyFill="1" applyBorder="1" applyAlignment="1">
      <alignment horizontal="left" vertical="center"/>
    </xf>
    <xf numFmtId="0" fontId="1" fillId="2" borderId="1" xfId="47" applyFont="1" applyFill="1" applyBorder="1" applyAlignment="1">
      <alignment horizontal="left" vertical="center"/>
    </xf>
    <xf numFmtId="188" fontId="22" fillId="2" borderId="1" xfId="47" applyNumberFormat="1" applyFont="1" applyFill="1" applyBorder="1" applyAlignment="1">
      <alignment horizontal="left" vertical="center"/>
    </xf>
    <xf numFmtId="0" fontId="5" fillId="0" borderId="1" xfId="47" applyFont="1" applyFill="1" applyBorder="1" applyAlignment="1">
      <alignment horizontal="left" vertical="center" wrapText="1"/>
    </xf>
    <xf numFmtId="0" fontId="20" fillId="0" borderId="0" xfId="47" applyFont="1" applyFill="1" applyAlignment="1">
      <alignment vertical="center"/>
    </xf>
    <xf numFmtId="191" fontId="1" fillId="0" borderId="0" xfId="47" applyNumberFormat="1" applyFont="1" applyFill="1" applyAlignment="1">
      <alignment vertical="center"/>
    </xf>
    <xf numFmtId="0" fontId="3" fillId="0" borderId="1" xfId="47" applyFont="1" applyFill="1" applyBorder="1" applyAlignment="1">
      <alignment horizontal="distributed" vertical="center"/>
    </xf>
    <xf numFmtId="188" fontId="6" fillId="0" borderId="0" xfId="47" applyNumberFormat="1" applyFont="1" applyFill="1" applyAlignment="1">
      <alignment vertical="center"/>
    </xf>
    <xf numFmtId="0" fontId="23" fillId="0" borderId="0" xfId="0" applyFont="1" applyFill="1"/>
    <xf numFmtId="0" fontId="0" fillId="2" borderId="0" xfId="0" applyFill="1"/>
    <xf numFmtId="49" fontId="1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/>
    </xf>
    <xf numFmtId="188" fontId="1" fillId="0" borderId="1" xfId="0" applyNumberFormat="1" applyFont="1" applyFill="1" applyBorder="1" applyAlignment="1">
      <alignment horizontal="right" vertical="center"/>
    </xf>
    <xf numFmtId="188" fontId="1" fillId="2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/>
    <xf numFmtId="0" fontId="1" fillId="3" borderId="1" xfId="48" applyFont="1" applyFill="1" applyBorder="1" applyAlignment="1">
      <alignment vertical="center" shrinkToFit="1"/>
    </xf>
    <xf numFmtId="49" fontId="1" fillId="3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/>
    <xf numFmtId="9" fontId="1" fillId="2" borderId="1" xfId="0" applyNumberFormat="1" applyFont="1" applyFill="1" applyBorder="1" applyAlignment="1">
      <alignment horizontal="right" vertical="center"/>
    </xf>
    <xf numFmtId="0" fontId="1" fillId="3" borderId="1" xfId="48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right" vertical="center"/>
    </xf>
    <xf numFmtId="190" fontId="1" fillId="0" borderId="1" xfId="1" applyNumberFormat="1" applyFont="1" applyFill="1" applyBorder="1" applyAlignment="1">
      <alignment horizontal="right" vertical="center"/>
    </xf>
    <xf numFmtId="3" fontId="0" fillId="0" borderId="0" xfId="0" applyNumberFormat="1" applyFill="1"/>
    <xf numFmtId="190" fontId="0" fillId="0" borderId="0" xfId="0" applyNumberFormat="1" applyFill="1"/>
    <xf numFmtId="0" fontId="0" fillId="0" borderId="1" xfId="0" applyFill="1" applyBorder="1"/>
    <xf numFmtId="190" fontId="0" fillId="0" borderId="1" xfId="1" applyNumberFormat="1" applyFont="1" applyFill="1" applyBorder="1" applyAlignment="1">
      <alignment horizontal="right" vertical="center"/>
    </xf>
    <xf numFmtId="0" fontId="1" fillId="0" borderId="1" xfId="1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42" fillId="0" borderId="1" xfId="49" applyFont="1" applyFill="1" applyBorder="1" applyAlignment="1">
      <alignment horizontal="justify" vertical="center" wrapText="1"/>
    </xf>
    <xf numFmtId="0" fontId="45" fillId="3" borderId="1" xfId="48" applyFont="1" applyFill="1" applyBorder="1" applyAlignment="1">
      <alignment vertical="center" shrinkToFit="1"/>
    </xf>
    <xf numFmtId="188" fontId="45" fillId="0" borderId="1" xfId="0" applyNumberFormat="1" applyFont="1" applyFill="1" applyBorder="1" applyAlignment="1">
      <alignment horizontal="right" vertical="center"/>
    </xf>
    <xf numFmtId="188" fontId="45" fillId="2" borderId="1" xfId="0" applyNumberFormat="1" applyFont="1" applyFill="1" applyBorder="1" applyAlignment="1">
      <alignment horizontal="right" vertical="center"/>
    </xf>
    <xf numFmtId="189" fontId="45" fillId="0" borderId="1" xfId="2" applyNumberFormat="1" applyFont="1" applyFill="1" applyBorder="1" applyAlignment="1">
      <alignment horizontal="right" vertical="center"/>
    </xf>
    <xf numFmtId="0" fontId="45" fillId="0" borderId="0" xfId="0" applyFont="1" applyFill="1"/>
    <xf numFmtId="0" fontId="45" fillId="0" borderId="1" xfId="48" applyFont="1" applyFill="1" applyBorder="1" applyAlignment="1">
      <alignment vertical="center" shrinkToFit="1"/>
    </xf>
    <xf numFmtId="0" fontId="45" fillId="0" borderId="1" xfId="44" applyFont="1" applyFill="1" applyBorder="1" applyAlignment="1">
      <alignment vertical="center" shrinkToFit="1"/>
    </xf>
    <xf numFmtId="0" fontId="39" fillId="3" borderId="1" xfId="48" applyFont="1" applyFill="1" applyBorder="1" applyAlignment="1">
      <alignment vertical="center" shrinkToFit="1"/>
    </xf>
    <xf numFmtId="0" fontId="7" fillId="3" borderId="0" xfId="47" applyFont="1" applyFill="1" applyAlignment="1">
      <alignment vertical="center"/>
    </xf>
    <xf numFmtId="0" fontId="45" fillId="2" borderId="0" xfId="47" applyFont="1" applyFill="1" applyAlignment="1">
      <alignment vertical="center"/>
    </xf>
    <xf numFmtId="0" fontId="46" fillId="4" borderId="1" xfId="0" applyNumberFormat="1" applyFont="1" applyFill="1" applyBorder="1" applyAlignment="1" applyProtection="1">
      <alignment horizontal="left" vertical="center"/>
    </xf>
    <xf numFmtId="188" fontId="45" fillId="2" borderId="1" xfId="47" applyNumberFormat="1" applyFont="1" applyFill="1" applyBorder="1" applyAlignment="1">
      <alignment vertical="center"/>
    </xf>
    <xf numFmtId="0" fontId="47" fillId="2" borderId="1" xfId="50" applyFont="1" applyFill="1" applyBorder="1" applyAlignment="1">
      <alignment vertical="center" wrapText="1"/>
    </xf>
    <xf numFmtId="188" fontId="1" fillId="2" borderId="1" xfId="50" applyNumberFormat="1" applyFont="1" applyFill="1" applyBorder="1" applyAlignment="1">
      <alignment horizontal="right" vertical="center"/>
    </xf>
    <xf numFmtId="0" fontId="6" fillId="0" borderId="1" xfId="49" applyFill="1" applyBorder="1">
      <alignment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vertical="center"/>
    </xf>
    <xf numFmtId="188" fontId="38" fillId="0" borderId="1" xfId="0" applyNumberFormat="1" applyFont="1" applyFill="1" applyBorder="1" applyAlignment="1">
      <alignment vertical="center"/>
    </xf>
    <xf numFmtId="188" fontId="0" fillId="0" borderId="1" xfId="0" applyNumberFormat="1" applyFill="1" applyBorder="1"/>
    <xf numFmtId="0" fontId="39" fillId="4" borderId="1" xfId="0" applyNumberFormat="1" applyFont="1" applyFill="1" applyBorder="1" applyAlignment="1" applyProtection="1">
      <alignment vertical="center"/>
    </xf>
    <xf numFmtId="0" fontId="40" fillId="0" borderId="1" xfId="0" applyNumberFormat="1" applyFont="1" applyFill="1" applyBorder="1" applyAlignment="1">
      <alignment horizontal="center" vertical="center"/>
    </xf>
    <xf numFmtId="194" fontId="42" fillId="0" borderId="8" xfId="0" applyNumberFormat="1" applyFont="1" applyFill="1" applyBorder="1" applyAlignment="1" applyProtection="1">
      <alignment horizontal="right" vertical="center"/>
    </xf>
    <xf numFmtId="194" fontId="42" fillId="0" borderId="9" xfId="0" applyNumberFormat="1" applyFont="1" applyFill="1" applyBorder="1" applyAlignment="1" applyProtection="1">
      <alignment horizontal="right" vertical="center"/>
    </xf>
    <xf numFmtId="194" fontId="42" fillId="0" borderId="10" xfId="0" applyNumberFormat="1" applyFont="1" applyFill="1" applyBorder="1" applyAlignment="1" applyProtection="1">
      <alignment horizontal="right" vertical="center"/>
    </xf>
    <xf numFmtId="188" fontId="39" fillId="0" borderId="1" xfId="1" applyNumberFormat="1" applyFont="1" applyFill="1" applyBorder="1" applyAlignment="1">
      <alignment horizontal="center" vertical="center" wrapText="1"/>
    </xf>
    <xf numFmtId="188" fontId="45" fillId="0" borderId="1" xfId="1" applyNumberFormat="1" applyFont="1" applyFill="1" applyBorder="1" applyAlignment="1">
      <alignment horizontal="center" vertical="center" wrapText="1"/>
    </xf>
    <xf numFmtId="189" fontId="45" fillId="0" borderId="1" xfId="2" applyNumberFormat="1" applyFont="1" applyFill="1" applyBorder="1" applyAlignment="1">
      <alignment horizontal="right" vertical="center" wrapText="1"/>
    </xf>
    <xf numFmtId="0" fontId="45" fillId="0" borderId="0" xfId="49" applyFont="1" applyFill="1">
      <alignment vertical="center"/>
    </xf>
    <xf numFmtId="188" fontId="45" fillId="0" borderId="0" xfId="49" applyNumberFormat="1" applyFont="1" applyFill="1">
      <alignment vertical="center"/>
    </xf>
    <xf numFmtId="0" fontId="39" fillId="0" borderId="1" xfId="49" applyFont="1" applyFill="1" applyBorder="1" applyAlignment="1">
      <alignment horizontal="justify" vertical="center" wrapText="1"/>
    </xf>
    <xf numFmtId="194" fontId="39" fillId="0" borderId="8" xfId="0" applyNumberFormat="1" applyFont="1" applyFill="1" applyBorder="1" applyAlignment="1" applyProtection="1">
      <alignment horizontal="center" vertical="center"/>
    </xf>
    <xf numFmtId="194" fontId="39" fillId="0" borderId="9" xfId="0" applyNumberFormat="1" applyFont="1" applyFill="1" applyBorder="1" applyAlignment="1" applyProtection="1">
      <alignment horizontal="center" vertical="center"/>
    </xf>
    <xf numFmtId="194" fontId="39" fillId="0" borderId="10" xfId="0" applyNumberFormat="1" applyFont="1" applyFill="1" applyBorder="1" applyAlignment="1" applyProtection="1">
      <alignment horizontal="center" vertical="center"/>
    </xf>
    <xf numFmtId="0" fontId="39" fillId="0" borderId="0" xfId="49" applyFont="1" applyFill="1">
      <alignment vertical="center"/>
    </xf>
    <xf numFmtId="0" fontId="39" fillId="0" borderId="0" xfId="49" applyFont="1" applyFill="1" applyAlignment="1">
      <alignment horizontal="right" vertical="center"/>
    </xf>
    <xf numFmtId="0" fontId="40" fillId="0" borderId="1" xfId="49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188" fontId="39" fillId="0" borderId="1" xfId="64" applyNumberFormat="1" applyFont="1" applyFill="1" applyBorder="1" applyAlignment="1">
      <alignment horizontal="right" vertical="center" wrapText="1"/>
    </xf>
    <xf numFmtId="189" fontId="39" fillId="0" borderId="1" xfId="64" applyNumberFormat="1" applyFont="1" applyFill="1" applyBorder="1" applyAlignment="1">
      <alignment horizontal="right" vertical="center" wrapText="1"/>
    </xf>
    <xf numFmtId="189" fontId="39" fillId="0" borderId="1" xfId="2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41" fillId="0" borderId="0" xfId="49" applyFont="1" applyFill="1">
      <alignment vertical="center"/>
    </xf>
    <xf numFmtId="0" fontId="38" fillId="0" borderId="0" xfId="49" applyFont="1" applyFill="1">
      <alignment vertical="center"/>
    </xf>
    <xf numFmtId="191" fontId="39" fillId="0" borderId="1" xfId="10" applyNumberFormat="1" applyFont="1" applyFill="1" applyBorder="1" applyAlignment="1">
      <alignment horizontal="right" vertical="center"/>
    </xf>
    <xf numFmtId="191" fontId="1" fillId="0" borderId="1" xfId="63" applyNumberFormat="1" applyFont="1" applyFill="1" applyBorder="1" applyAlignment="1">
      <alignment horizontal="right" vertical="center"/>
    </xf>
    <xf numFmtId="191" fontId="1" fillId="0" borderId="1" xfId="10" applyNumberFormat="1" applyFont="1" applyFill="1" applyBorder="1" applyAlignment="1">
      <alignment horizontal="right" vertical="center"/>
    </xf>
    <xf numFmtId="10" fontId="40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1" fillId="0" borderId="1" xfId="2" applyNumberFormat="1" applyFont="1" applyFill="1" applyBorder="1" applyAlignment="1">
      <alignment horizontal="right" vertical="center"/>
    </xf>
    <xf numFmtId="190" fontId="39" fillId="0" borderId="1" xfId="46" applyNumberFormat="1" applyFont="1" applyFill="1" applyBorder="1" applyAlignment="1">
      <alignment horizontal="right" vertical="center"/>
    </xf>
    <xf numFmtId="10" fontId="39" fillId="0" borderId="1" xfId="2" applyNumberFormat="1" applyFont="1" applyFill="1" applyBorder="1" applyAlignment="1">
      <alignment horizontal="right" vertical="center"/>
    </xf>
    <xf numFmtId="189" fontId="39" fillId="0" borderId="1" xfId="46" applyNumberFormat="1" applyFont="1" applyFill="1" applyBorder="1" applyAlignment="1">
      <alignment horizontal="right" vertical="center"/>
    </xf>
    <xf numFmtId="190" fontId="39" fillId="0" borderId="1" xfId="46" applyNumberFormat="1" applyFont="1" applyFill="1" applyBorder="1" applyAlignment="1">
      <alignment horizontal="center" vertical="center"/>
    </xf>
    <xf numFmtId="10" fontId="39" fillId="0" borderId="1" xfId="46" applyNumberFormat="1" applyFont="1" applyFill="1" applyBorder="1" applyAlignment="1">
      <alignment horizontal="center" vertical="center"/>
    </xf>
    <xf numFmtId="189" fontId="39" fillId="0" borderId="1" xfId="2" applyNumberFormat="1" applyFont="1" applyFill="1" applyBorder="1" applyAlignment="1">
      <alignment horizontal="right" vertical="center"/>
    </xf>
    <xf numFmtId="188" fontId="39" fillId="0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/>
    </xf>
    <xf numFmtId="10" fontId="39" fillId="0" borderId="1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vertical="center"/>
    </xf>
    <xf numFmtId="49" fontId="49" fillId="0" borderId="1" xfId="0" applyNumberFormat="1" applyFont="1" applyFill="1" applyBorder="1" applyAlignment="1">
      <alignment horizontal="center" vertical="center"/>
    </xf>
    <xf numFmtId="0" fontId="39" fillId="0" borderId="0" xfId="49" applyFont="1" applyFill="1" applyAlignment="1">
      <alignment horizontal="center" vertical="center"/>
    </xf>
    <xf numFmtId="194" fontId="39" fillId="0" borderId="11" xfId="0" applyNumberFormat="1" applyFont="1" applyFill="1" applyBorder="1" applyAlignment="1" applyProtection="1">
      <alignment horizontal="center" vertical="center"/>
    </xf>
    <xf numFmtId="0" fontId="1" fillId="0" borderId="0" xfId="49" applyFont="1" applyFill="1" applyAlignment="1">
      <alignment horizontal="center" vertical="center"/>
    </xf>
    <xf numFmtId="194" fontId="42" fillId="0" borderId="11" xfId="0" applyNumberFormat="1" applyFont="1" applyFill="1" applyBorder="1" applyAlignment="1" applyProtection="1">
      <alignment horizontal="center" vertical="center"/>
    </xf>
    <xf numFmtId="194" fontId="42" fillId="0" borderId="8" xfId="0" applyNumberFormat="1" applyFont="1" applyFill="1" applyBorder="1" applyAlignment="1" applyProtection="1">
      <alignment horizontal="center" vertical="center"/>
    </xf>
    <xf numFmtId="194" fontId="42" fillId="0" borderId="9" xfId="0" applyNumberFormat="1" applyFont="1" applyFill="1" applyBorder="1" applyAlignment="1" applyProtection="1">
      <alignment horizontal="center" vertical="center"/>
    </xf>
    <xf numFmtId="194" fontId="42" fillId="0" borderId="10" xfId="0" applyNumberFormat="1" applyFont="1" applyFill="1" applyBorder="1" applyAlignment="1" applyProtection="1">
      <alignment horizontal="center" vertical="center"/>
    </xf>
    <xf numFmtId="0" fontId="6" fillId="0" borderId="0" xfId="49" applyFill="1" applyAlignment="1">
      <alignment horizontal="center" vertical="center"/>
    </xf>
    <xf numFmtId="191" fontId="39" fillId="0" borderId="1" xfId="10" applyNumberFormat="1" applyFont="1" applyFill="1" applyBorder="1" applyAlignment="1">
      <alignment vertical="center"/>
    </xf>
    <xf numFmtId="191" fontId="1" fillId="0" borderId="1" xfId="63" applyNumberFormat="1" applyFont="1" applyFill="1" applyBorder="1" applyAlignment="1">
      <alignment vertical="center"/>
    </xf>
    <xf numFmtId="191" fontId="1" fillId="0" borderId="1" xfId="10" applyNumberFormat="1" applyFont="1" applyFill="1" applyBorder="1" applyAlignment="1">
      <alignment vertical="center"/>
    </xf>
    <xf numFmtId="0" fontId="1" fillId="0" borderId="1" xfId="44" applyFont="1" applyFill="1" applyBorder="1" applyAlignment="1">
      <alignment vertical="center" shrinkToFit="1"/>
    </xf>
    <xf numFmtId="0" fontId="1" fillId="0" borderId="1" xfId="0" applyNumberFormat="1" applyFont="1" applyFill="1" applyBorder="1" applyAlignment="1" applyProtection="1">
      <alignment vertical="center"/>
    </xf>
    <xf numFmtId="0" fontId="1" fillId="9" borderId="1" xfId="0" applyNumberFormat="1" applyFont="1" applyFill="1" applyBorder="1" applyAlignment="1" applyProtection="1">
      <alignment horizontal="left" vertical="center"/>
    </xf>
    <xf numFmtId="188" fontId="1" fillId="10" borderId="1" xfId="47" applyNumberFormat="1" applyFont="1" applyFill="1" applyBorder="1" applyAlignment="1">
      <alignment vertical="center"/>
    </xf>
    <xf numFmtId="0" fontId="1" fillId="0" borderId="1" xfId="50" applyFont="1" applyFill="1" applyBorder="1">
      <alignment vertical="center"/>
    </xf>
    <xf numFmtId="0" fontId="39" fillId="0" borderId="1" xfId="50" applyFont="1" applyFill="1" applyBorder="1">
      <alignment vertical="center"/>
    </xf>
    <xf numFmtId="0" fontId="10" fillId="9" borderId="1" xfId="0" applyNumberFormat="1" applyFont="1" applyFill="1" applyBorder="1" applyAlignment="1" applyProtection="1">
      <alignment horizontal="left" vertical="center"/>
    </xf>
    <xf numFmtId="0" fontId="10" fillId="0" borderId="1" xfId="47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47" applyFont="1" applyFill="1" applyAlignment="1">
      <alignment horizontal="center" vertical="center"/>
    </xf>
    <xf numFmtId="0" fontId="2" fillId="2" borderId="0" xfId="47" applyFont="1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6" fillId="2" borderId="0" xfId="47" applyFont="1" applyFill="1" applyBorder="1" applyAlignment="1">
      <alignment horizontal="left" vertical="center" wrapText="1"/>
    </xf>
    <xf numFmtId="190" fontId="2" fillId="0" borderId="0" xfId="0" applyNumberFormat="1" applyFont="1" applyAlignment="1" applyProtection="1">
      <alignment horizontal="center" vertical="center" wrapText="1"/>
    </xf>
    <xf numFmtId="190" fontId="1" fillId="2" borderId="2" xfId="0" applyNumberFormat="1" applyFont="1" applyFill="1" applyBorder="1" applyAlignment="1">
      <alignment horizontal="left" vertical="center" wrapText="1"/>
    </xf>
    <xf numFmtId="0" fontId="2" fillId="0" borderId="0" xfId="45" applyFont="1" applyFill="1" applyAlignment="1">
      <alignment horizontal="center" vertical="center"/>
    </xf>
    <xf numFmtId="0" fontId="2" fillId="0" borderId="0" xfId="46" applyFont="1" applyFill="1" applyBorder="1" applyAlignment="1">
      <alignment horizontal="center" vertical="center"/>
    </xf>
    <xf numFmtId="0" fontId="11" fillId="0" borderId="0" xfId="46" applyFont="1" applyFill="1" applyAlignment="1">
      <alignment horizontal="center" vertical="center"/>
    </xf>
    <xf numFmtId="188" fontId="2" fillId="0" borderId="0" xfId="0" applyNumberFormat="1" applyFont="1" applyAlignment="1">
      <alignment horizontal="center" vertical="center" wrapText="1"/>
    </xf>
    <xf numFmtId="188" fontId="1" fillId="0" borderId="2" xfId="0" applyNumberFormat="1" applyFont="1" applyBorder="1" applyAlignment="1">
      <alignment horizontal="left" vertical="center" wrapText="1"/>
    </xf>
    <xf numFmtId="188" fontId="10" fillId="0" borderId="3" xfId="0" applyNumberFormat="1" applyFont="1" applyBorder="1" applyAlignment="1">
      <alignment horizontal="center" vertical="center" wrapText="1"/>
    </xf>
    <xf numFmtId="188" fontId="10" fillId="0" borderId="4" xfId="0" applyNumberFormat="1" applyFont="1" applyBorder="1" applyAlignment="1">
      <alignment horizontal="center" vertical="center" wrapText="1"/>
    </xf>
    <xf numFmtId="188" fontId="10" fillId="0" borderId="1" xfId="0" applyNumberFormat="1" applyFont="1" applyBorder="1" applyAlignment="1">
      <alignment horizontal="center" vertical="center" wrapText="1"/>
    </xf>
    <xf numFmtId="0" fontId="48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49" fontId="2" fillId="0" borderId="0" xfId="10" applyNumberFormat="1" applyFont="1" applyFill="1" applyBorder="1" applyAlignment="1">
      <alignment horizontal="center" vertical="center"/>
    </xf>
  </cellXfs>
  <cellStyles count="70">
    <cellStyle name="Calc Currency (0)" xfId="5"/>
    <cellStyle name="Comma [0]" xfId="13"/>
    <cellStyle name="comma zerodec" xfId="14"/>
    <cellStyle name="Comma_1995" xfId="12"/>
    <cellStyle name="Currency [0]" xfId="6"/>
    <cellStyle name="Currency_1995" xfId="4"/>
    <cellStyle name="Currency1" xfId="16"/>
    <cellStyle name="Date" xfId="17"/>
    <cellStyle name="Dollar (zero dec)" xfId="18"/>
    <cellStyle name="Fixed" xfId="19"/>
    <cellStyle name="Header1" xfId="20"/>
    <cellStyle name="Header2" xfId="21"/>
    <cellStyle name="Header2 2" xfId="22"/>
    <cellStyle name="HEADING1" xfId="8"/>
    <cellStyle name="HEADING2" xfId="7"/>
    <cellStyle name="no dec" xfId="9"/>
    <cellStyle name="Norma,_laroux_4_营业在建 (2)_E21" xfId="23"/>
    <cellStyle name="Normal_#10-Headcount" xfId="25"/>
    <cellStyle name="Percent_laroux" xfId="26"/>
    <cellStyle name="Total" xfId="27"/>
    <cellStyle name="百分比" xfId="2" builtinId="5"/>
    <cellStyle name="百分比 2" xfId="28"/>
    <cellStyle name="表标题" xfId="29"/>
    <cellStyle name="常规" xfId="0" builtinId="0"/>
    <cellStyle name="常规 13" xfId="15"/>
    <cellStyle name="常规 13 2" xfId="31"/>
    <cellStyle name="常规 13 2 2" xfId="32"/>
    <cellStyle name="常规 2" xfId="33"/>
    <cellStyle name="常规 2 2" xfId="11"/>
    <cellStyle name="常规 2 2 2" xfId="34"/>
    <cellStyle name="常规 3" xfId="35"/>
    <cellStyle name="常规 3 2" xfId="36"/>
    <cellStyle name="常规 3 2 2" xfId="37"/>
    <cellStyle name="常规 4" xfId="38"/>
    <cellStyle name="常规 5" xfId="39"/>
    <cellStyle name="常规 6" xfId="3"/>
    <cellStyle name="常规 6 2" xfId="40"/>
    <cellStyle name="常规 7" xfId="41"/>
    <cellStyle name="常规 7 2" xfId="42"/>
    <cellStyle name="常规 8" xfId="43"/>
    <cellStyle name="常规_2003年省级调整预算相关表" xfId="44"/>
    <cellStyle name="常规_2016年全省国有资本经营收入预算表" xfId="45"/>
    <cellStyle name="常规_2016年人大预算表（一般公共预算表1-9）20151201" xfId="10"/>
    <cellStyle name="常规_2016年省级国有资本经营支出预算表" xfId="46"/>
    <cellStyle name="常规_21湖北省2015年地方财政预算表（20150331报部）" xfId="47"/>
    <cellStyle name="常规_Sheet20" xfId="48"/>
    <cellStyle name="常规_Y4-2016年社会保险基金预算" xfId="49"/>
    <cellStyle name="常规_附件：行政一处报表" xfId="50"/>
    <cellStyle name="常规_收入预算总表" xfId="24"/>
    <cellStyle name="分级显示行_1_13区汇总" xfId="51"/>
    <cellStyle name="归盒啦_95" xfId="52"/>
    <cellStyle name="后继超链接" xfId="53"/>
    <cellStyle name="霓付 [0]_95" xfId="54"/>
    <cellStyle name="霓付_95" xfId="55"/>
    <cellStyle name="烹拳 [0]_95" xfId="56"/>
    <cellStyle name="烹拳_95" xfId="57"/>
    <cellStyle name="普通_“三部” (2)" xfId="58"/>
    <cellStyle name="千分位[0]_F01-1" xfId="59"/>
    <cellStyle name="千分位_97-917" xfId="60"/>
    <cellStyle name="千位[0]_，" xfId="30"/>
    <cellStyle name="千位_，" xfId="61"/>
    <cellStyle name="千位分隔" xfId="1" builtinId="3"/>
    <cellStyle name="千位分隔 2" xfId="62"/>
    <cellStyle name="千位分隔_2016年人大预算表（一般公共预算表1-9）20151201" xfId="63"/>
    <cellStyle name="千位分隔_Y4-2016年社会保险基金预算" xfId="64"/>
    <cellStyle name="钎霖_4岿角利" xfId="65"/>
    <cellStyle name="数字" xfId="66"/>
    <cellStyle name="未定义" xfId="67"/>
    <cellStyle name="小数" xfId="68"/>
    <cellStyle name="样式 1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"/>
    </sheetNames>
    <definedNames>
      <definedName name="BM8_SelectZBM.BM8_ZBMChangeKMM" refersTo="#REF!"/>
      <definedName name="BM8_SelectZBM.BM8_ZBMminusOption" refersTo="#REF!"/>
      <definedName name="BM8_SelectZBM.BM8_ZBMSumOption" refersTo="#REF!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 refersTo="#REF!"/>
      <definedName name="BM8_SelectZBM.BM8_ZBMminusOption" refersTo="#REF!"/>
      <definedName name="BM8_SelectZBM.BM8_ZBMSumOption" refersTo="#REF!"/>
    </defined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4"/>
  <sheetViews>
    <sheetView tabSelected="1" workbookViewId="0">
      <selection activeCell="B24" sqref="B24"/>
    </sheetView>
  </sheetViews>
  <sheetFormatPr defaultColWidth="9" defaultRowHeight="13.5"/>
  <cols>
    <col min="1" max="1" width="13.375" customWidth="1"/>
    <col min="2" max="2" width="68.75" customWidth="1"/>
  </cols>
  <sheetData>
    <row r="1" spans="2:2" ht="36" customHeight="1">
      <c r="B1" s="230" t="s">
        <v>0</v>
      </c>
    </row>
    <row r="2" spans="2:2" ht="28.5" customHeight="1">
      <c r="B2" s="231" t="s">
        <v>2304</v>
      </c>
    </row>
    <row r="3" spans="2:2" ht="28.5" customHeight="1">
      <c r="B3" s="231" t="s">
        <v>2303</v>
      </c>
    </row>
    <row r="4" spans="2:2" ht="28.5" customHeight="1">
      <c r="B4" s="231" t="s">
        <v>2305</v>
      </c>
    </row>
    <row r="5" spans="2:2" ht="28.5" customHeight="1">
      <c r="B5" s="231" t="s">
        <v>2316</v>
      </c>
    </row>
    <row r="6" spans="2:2" ht="28.5" customHeight="1">
      <c r="B6" s="231" t="s">
        <v>2317</v>
      </c>
    </row>
    <row r="7" spans="2:2" ht="28.5" customHeight="1">
      <c r="B7" s="231" t="s">
        <v>2306</v>
      </c>
    </row>
    <row r="8" spans="2:2" ht="28.5" customHeight="1">
      <c r="B8" s="231" t="s">
        <v>2307</v>
      </c>
    </row>
    <row r="9" spans="2:2" ht="28.5" customHeight="1">
      <c r="B9" s="231" t="s">
        <v>2318</v>
      </c>
    </row>
    <row r="10" spans="2:2" ht="28.5" customHeight="1">
      <c r="B10" s="231" t="s">
        <v>2308</v>
      </c>
    </row>
    <row r="11" spans="2:2" ht="28.5" customHeight="1">
      <c r="B11" s="231" t="s">
        <v>2319</v>
      </c>
    </row>
    <row r="12" spans="2:2" ht="28.5" customHeight="1">
      <c r="B12" s="231" t="s">
        <v>2320</v>
      </c>
    </row>
    <row r="13" spans="2:2" ht="28.5" customHeight="1">
      <c r="B13" s="231" t="s">
        <v>2309</v>
      </c>
    </row>
    <row r="14" spans="2:2" ht="28.5" customHeight="1">
      <c r="B14" s="231" t="s">
        <v>2310</v>
      </c>
    </row>
    <row r="15" spans="2:2" ht="28.5" customHeight="1">
      <c r="B15" s="231" t="s">
        <v>2321</v>
      </c>
    </row>
    <row r="16" spans="2:2" ht="28.5" customHeight="1">
      <c r="B16" s="231" t="s">
        <v>2311</v>
      </c>
    </row>
    <row r="17" spans="2:2" ht="28.5" customHeight="1">
      <c r="B17" s="231" t="s">
        <v>2322</v>
      </c>
    </row>
    <row r="18" spans="2:2" ht="28.5" customHeight="1">
      <c r="B18" s="231" t="s">
        <v>2323</v>
      </c>
    </row>
    <row r="19" spans="2:2" ht="28.5" customHeight="1">
      <c r="B19" s="231" t="s">
        <v>2312</v>
      </c>
    </row>
    <row r="20" spans="2:2" ht="28.5" customHeight="1">
      <c r="B20" s="231" t="s">
        <v>2324</v>
      </c>
    </row>
    <row r="21" spans="2:2" ht="28.5" customHeight="1">
      <c r="B21" s="231" t="s">
        <v>2313</v>
      </c>
    </row>
    <row r="22" spans="2:2" ht="28.5" customHeight="1">
      <c r="B22" s="231" t="s">
        <v>2325</v>
      </c>
    </row>
    <row r="23" spans="2:2" ht="28.5" customHeight="1">
      <c r="B23" s="232" t="s">
        <v>2314</v>
      </c>
    </row>
    <row r="24" spans="2:2" ht="28.5" customHeight="1">
      <c r="B24" s="231" t="s">
        <v>2315</v>
      </c>
    </row>
  </sheetData>
  <phoneticPr fontId="44" type="noConversion"/>
  <pageMargins left="0.70763888888888904" right="0.70763888888888904" top="0.74791666666666701" bottom="0.74791666666666701" header="0.31388888888888899" footer="0.31388888888888899"/>
  <pageSetup paperSize="9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3"/>
  <sheetViews>
    <sheetView showGridLines="0" showZero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B12" sqref="B12"/>
    </sheetView>
  </sheetViews>
  <sheetFormatPr defaultColWidth="9" defaultRowHeight="15.75"/>
  <cols>
    <col min="1" max="1" width="43.125" style="65" customWidth="1"/>
    <col min="2" max="2" width="15.625" style="65" customWidth="1"/>
    <col min="3" max="3" width="15.875" style="65" customWidth="1"/>
    <col min="4" max="4" width="13.25" style="65" customWidth="1"/>
    <col min="5" max="5" width="12.5" style="65" hidden="1" customWidth="1"/>
    <col min="6" max="6" width="13.875" style="65" hidden="1" customWidth="1"/>
    <col min="7" max="7" width="13.375" style="65" hidden="1" customWidth="1"/>
    <col min="8" max="8" width="13.25" style="65" hidden="1" customWidth="1"/>
    <col min="9" max="16384" width="9" style="65"/>
  </cols>
  <sheetData>
    <row r="1" spans="1:8" ht="21" customHeight="1">
      <c r="A1" s="318" t="s">
        <v>1915</v>
      </c>
      <c r="B1" s="318"/>
      <c r="C1" s="318"/>
      <c r="D1" s="318"/>
      <c r="E1" s="124"/>
      <c r="F1" s="124"/>
      <c r="G1" s="124"/>
      <c r="H1" s="124"/>
    </row>
    <row r="2" spans="1:8" s="84" customFormat="1" ht="18" customHeight="1">
      <c r="A2" s="68" t="s">
        <v>1916</v>
      </c>
      <c r="B2" s="69"/>
      <c r="C2" s="69"/>
      <c r="D2" s="69" t="s">
        <v>2</v>
      </c>
    </row>
    <row r="3" spans="1:8" ht="21" customHeight="1">
      <c r="A3" s="70" t="s">
        <v>1917</v>
      </c>
      <c r="B3" s="19" t="s">
        <v>4</v>
      </c>
      <c r="C3" s="19" t="s">
        <v>5</v>
      </c>
      <c r="D3" s="20" t="s">
        <v>6</v>
      </c>
      <c r="E3" s="125" t="s">
        <v>1918</v>
      </c>
      <c r="F3" s="124" t="s">
        <v>1919</v>
      </c>
      <c r="G3" s="124"/>
      <c r="H3" s="124"/>
    </row>
    <row r="4" spans="1:8" s="84" customFormat="1" ht="18" customHeight="1">
      <c r="A4" s="33" t="s">
        <v>1920</v>
      </c>
      <c r="B4" s="101"/>
      <c r="C4" s="101">
        <v>251</v>
      </c>
      <c r="D4" s="102"/>
      <c r="E4" s="126">
        <v>9240</v>
      </c>
      <c r="F4" s="127">
        <v>17653</v>
      </c>
      <c r="G4" s="128" t="s">
        <v>115</v>
      </c>
      <c r="H4" s="129">
        <v>0</v>
      </c>
    </row>
    <row r="5" spans="1:8" s="84" customFormat="1" ht="18" customHeight="1">
      <c r="A5" s="33" t="s">
        <v>1921</v>
      </c>
      <c r="B5" s="101"/>
      <c r="C5" s="101">
        <v>8207</v>
      </c>
      <c r="D5" s="102"/>
      <c r="E5" s="126">
        <v>138364</v>
      </c>
      <c r="F5" s="127">
        <v>185012</v>
      </c>
      <c r="G5" s="128" t="s">
        <v>117</v>
      </c>
      <c r="H5" s="129">
        <v>9240</v>
      </c>
    </row>
    <row r="6" spans="1:8" s="84" customFormat="1" ht="18" customHeight="1">
      <c r="A6" s="33" t="s">
        <v>1922</v>
      </c>
      <c r="B6" s="101"/>
      <c r="C6" s="101">
        <v>0</v>
      </c>
      <c r="D6" s="102"/>
      <c r="F6" s="127">
        <v>150</v>
      </c>
      <c r="G6" s="128" t="s">
        <v>119</v>
      </c>
      <c r="H6" s="129">
        <v>138364</v>
      </c>
    </row>
    <row r="7" spans="1:8" s="84" customFormat="1" ht="18" customHeight="1">
      <c r="A7" s="33" t="s">
        <v>1923</v>
      </c>
      <c r="B7" s="101">
        <v>149799.47</v>
      </c>
      <c r="C7" s="101">
        <v>324216</v>
      </c>
      <c r="D7" s="102">
        <v>2.1643334252117179</v>
      </c>
      <c r="E7" s="126">
        <v>18609575</v>
      </c>
      <c r="F7" s="127">
        <v>17757749</v>
      </c>
      <c r="G7" s="128" t="s">
        <v>123</v>
      </c>
      <c r="H7" s="129">
        <v>0</v>
      </c>
    </row>
    <row r="8" spans="1:8" s="84" customFormat="1" ht="18" customHeight="1">
      <c r="A8" s="33" t="s">
        <v>1924</v>
      </c>
      <c r="B8" s="101"/>
      <c r="C8" s="101">
        <v>1909</v>
      </c>
      <c r="D8" s="102"/>
      <c r="E8" s="126">
        <v>88946</v>
      </c>
      <c r="F8" s="130">
        <v>228975</v>
      </c>
      <c r="G8" s="128" t="s">
        <v>125</v>
      </c>
      <c r="H8" s="129">
        <v>18609575</v>
      </c>
    </row>
    <row r="9" spans="1:8" s="84" customFormat="1" ht="18" customHeight="1">
      <c r="A9" s="33" t="s">
        <v>1925</v>
      </c>
      <c r="B9" s="101"/>
      <c r="C9" s="101">
        <v>17498</v>
      </c>
      <c r="D9" s="102"/>
      <c r="E9" s="126">
        <v>1223648</v>
      </c>
      <c r="F9" s="127">
        <v>1226115</v>
      </c>
      <c r="G9" s="128" t="s">
        <v>127</v>
      </c>
      <c r="H9" s="129">
        <v>88946</v>
      </c>
    </row>
    <row r="10" spans="1:8" s="84" customFormat="1" ht="18" customHeight="1">
      <c r="A10" s="33" t="s">
        <v>1926</v>
      </c>
      <c r="B10" s="101">
        <v>230</v>
      </c>
      <c r="C10" s="101">
        <v>598</v>
      </c>
      <c r="D10" s="102">
        <v>2.6</v>
      </c>
      <c r="E10" s="126">
        <v>17664</v>
      </c>
      <c r="F10" s="127">
        <v>30216</v>
      </c>
      <c r="G10" s="128" t="s">
        <v>129</v>
      </c>
      <c r="H10" s="129">
        <v>1223648</v>
      </c>
    </row>
    <row r="11" spans="1:8" s="84" customFormat="1" ht="18" customHeight="1">
      <c r="A11" s="33" t="s">
        <v>1927</v>
      </c>
      <c r="B11" s="101"/>
      <c r="C11" s="101">
        <v>110</v>
      </c>
      <c r="D11" s="102"/>
      <c r="E11" s="126">
        <v>4317</v>
      </c>
      <c r="F11" s="127">
        <v>1857</v>
      </c>
      <c r="G11" s="128" t="s">
        <v>131</v>
      </c>
      <c r="H11" s="129">
        <v>17664</v>
      </c>
    </row>
    <row r="12" spans="1:8" s="84" customFormat="1" ht="18" customHeight="1">
      <c r="A12" s="33" t="s">
        <v>1928</v>
      </c>
      <c r="B12" s="101">
        <v>1680</v>
      </c>
      <c r="C12" s="101">
        <v>4555</v>
      </c>
      <c r="D12" s="102">
        <v>2.7113095238095237</v>
      </c>
      <c r="E12" s="126">
        <v>213085</v>
      </c>
      <c r="F12" s="127">
        <v>594707</v>
      </c>
      <c r="G12" s="128" t="s">
        <v>133</v>
      </c>
      <c r="H12" s="129">
        <v>4317</v>
      </c>
    </row>
    <row r="13" spans="1:8" s="84" customFormat="1" ht="18" customHeight="1">
      <c r="A13" s="33" t="s">
        <v>1929</v>
      </c>
      <c r="B13" s="101"/>
      <c r="C13" s="101">
        <v>5578</v>
      </c>
      <c r="D13" s="102"/>
      <c r="E13" s="126">
        <v>315842</v>
      </c>
      <c r="F13" s="127"/>
      <c r="G13" s="128" t="s">
        <v>135</v>
      </c>
      <c r="H13" s="129">
        <v>0</v>
      </c>
    </row>
    <row r="14" spans="1:8" s="84" customFormat="1" ht="18" customHeight="1">
      <c r="A14" s="33" t="s">
        <v>1930</v>
      </c>
      <c r="B14" s="101"/>
      <c r="C14" s="101">
        <v>230</v>
      </c>
      <c r="D14" s="102"/>
      <c r="E14" s="126">
        <v>189</v>
      </c>
      <c r="F14" s="127"/>
      <c r="G14" s="128" t="s">
        <v>1100</v>
      </c>
      <c r="H14" s="129">
        <v>213085</v>
      </c>
    </row>
    <row r="15" spans="1:8" s="84" customFormat="1" ht="18" customHeight="1">
      <c r="A15" s="71"/>
      <c r="B15" s="101"/>
      <c r="C15" s="101"/>
      <c r="D15" s="102"/>
      <c r="G15" s="128" t="s">
        <v>147</v>
      </c>
      <c r="H15" s="129">
        <v>315842</v>
      </c>
    </row>
    <row r="16" spans="1:8" s="84" customFormat="1" ht="18" customHeight="1">
      <c r="A16" s="131" t="s">
        <v>152</v>
      </c>
      <c r="B16" s="101">
        <f>SUM(B4:B12)</f>
        <v>151709.47</v>
      </c>
      <c r="C16" s="101">
        <f>SUM(C4:C15)</f>
        <v>363152</v>
      </c>
      <c r="D16" s="102">
        <v>2.393733232342055</v>
      </c>
      <c r="E16" s="101">
        <f>SUM(E4:E14)</f>
        <v>20620870</v>
      </c>
      <c r="F16" s="101">
        <f>SUM(F4:F12)</f>
        <v>20042434</v>
      </c>
      <c r="G16" s="128" t="s">
        <v>149</v>
      </c>
      <c r="H16" s="129">
        <v>189</v>
      </c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</sheetData>
  <mergeCells count="1">
    <mergeCell ref="A1:D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</sheetPr>
  <dimension ref="A1:J257"/>
  <sheetViews>
    <sheetView showGridLines="0" showZeros="0" view="pageBreakPreview" zoomScaleSheetLayoutView="100" workbookViewId="0">
      <pane xSplit="2" ySplit="3" topLeftCell="C118" activePane="bottomRight" state="frozen"/>
      <selection pane="topRight"/>
      <selection pane="bottomLeft"/>
      <selection pane="bottomRight" activeCell="E206" sqref="E206"/>
    </sheetView>
  </sheetViews>
  <sheetFormatPr defaultColWidth="9" defaultRowHeight="15.75"/>
  <cols>
    <col min="1" max="1" width="4.375" style="88" customWidth="1"/>
    <col min="2" max="2" width="42.5" style="88" customWidth="1"/>
    <col min="3" max="3" width="11.75" style="88" customWidth="1"/>
    <col min="4" max="4" width="10" style="88" hidden="1" customWidth="1"/>
    <col min="5" max="5" width="13.125" style="88" customWidth="1"/>
    <col min="6" max="6" width="10.375" style="88" customWidth="1"/>
    <col min="7" max="7" width="13.125" style="88" hidden="1" customWidth="1"/>
    <col min="8" max="8" width="10.25" style="88" customWidth="1"/>
    <col min="9" max="16384" width="9" style="88"/>
  </cols>
  <sheetData>
    <row r="1" spans="1:9" s="81" customFormat="1" ht="17.25" customHeight="1">
      <c r="B1" s="319" t="s">
        <v>1931</v>
      </c>
      <c r="C1" s="319"/>
      <c r="D1" s="319"/>
      <c r="E1" s="319"/>
      <c r="F1" s="319"/>
      <c r="G1" s="319"/>
      <c r="H1" s="319"/>
    </row>
    <row r="2" spans="1:9" s="82" customFormat="1" ht="18" customHeight="1">
      <c r="B2" s="89" t="s">
        <v>1932</v>
      </c>
      <c r="C2" s="89"/>
      <c r="D2" s="90"/>
      <c r="E2" s="90"/>
      <c r="F2" s="90"/>
      <c r="G2" s="90"/>
      <c r="H2" s="90" t="s">
        <v>2</v>
      </c>
    </row>
    <row r="3" spans="1:9" ht="34.5" customHeight="1">
      <c r="A3" s="91"/>
      <c r="B3" s="92" t="s">
        <v>1906</v>
      </c>
      <c r="C3" s="93" t="s">
        <v>4</v>
      </c>
      <c r="D3" s="93" t="s">
        <v>34</v>
      </c>
      <c r="E3" s="93" t="s">
        <v>33</v>
      </c>
      <c r="F3" s="93" t="s">
        <v>5</v>
      </c>
      <c r="G3" s="93" t="s">
        <v>35</v>
      </c>
      <c r="H3" s="94" t="s">
        <v>36</v>
      </c>
      <c r="I3" s="91"/>
    </row>
    <row r="4" spans="1:9" s="83" customFormat="1" ht="18" customHeight="1">
      <c r="B4" s="95" t="s">
        <v>1920</v>
      </c>
      <c r="C4" s="96"/>
      <c r="D4" s="96">
        <f>+D5</f>
        <v>0</v>
      </c>
      <c r="E4" s="96"/>
      <c r="F4" s="96"/>
      <c r="G4" s="97" t="e">
        <f>F4/D4</f>
        <v>#DIV/0!</v>
      </c>
      <c r="H4" s="98"/>
    </row>
    <row r="5" spans="1:9" s="83" customFormat="1" ht="18" customHeight="1">
      <c r="B5" s="99" t="s">
        <v>1933</v>
      </c>
      <c r="C5" s="96"/>
      <c r="D5" s="96">
        <f>SUM(D6:D8)</f>
        <v>0</v>
      </c>
      <c r="E5" s="96"/>
      <c r="F5" s="96"/>
      <c r="G5" s="97" t="e">
        <f>F5/D5</f>
        <v>#DIV/0!</v>
      </c>
      <c r="H5" s="98"/>
    </row>
    <row r="6" spans="1:9" s="84" customFormat="1" ht="18" hidden="1" customHeight="1">
      <c r="A6" s="68" t="s">
        <v>1240</v>
      </c>
      <c r="B6" s="100" t="s">
        <v>1934</v>
      </c>
      <c r="C6" s="101"/>
      <c r="D6" s="101"/>
      <c r="E6" s="101"/>
      <c r="F6" s="101"/>
      <c r="G6" s="101"/>
      <c r="H6" s="102" t="e">
        <f>IF(#REF!=0,0,D6/#REF!)</f>
        <v>#REF!</v>
      </c>
    </row>
    <row r="7" spans="1:9" s="84" customFormat="1" ht="18" hidden="1" customHeight="1">
      <c r="A7" s="68" t="s">
        <v>1240</v>
      </c>
      <c r="B7" s="100" t="s">
        <v>1935</v>
      </c>
      <c r="C7" s="101"/>
      <c r="D7" s="101"/>
      <c r="E7" s="101"/>
      <c r="F7" s="101"/>
      <c r="G7" s="101"/>
      <c r="H7" s="102" t="e">
        <f>IF(#REF!=0,0,D7/#REF!)</f>
        <v>#REF!</v>
      </c>
    </row>
    <row r="8" spans="1:9" s="84" customFormat="1" ht="18" hidden="1" customHeight="1">
      <c r="A8" s="68" t="s">
        <v>1240</v>
      </c>
      <c r="B8" s="100" t="s">
        <v>1936</v>
      </c>
      <c r="C8" s="101"/>
      <c r="D8" s="101"/>
      <c r="E8" s="101"/>
      <c r="F8" s="101"/>
      <c r="G8" s="101"/>
      <c r="H8" s="102" t="e">
        <f>IF(#REF!=0,0,D8/#REF!)</f>
        <v>#REF!</v>
      </c>
    </row>
    <row r="9" spans="1:9" s="85" customFormat="1" ht="18" customHeight="1">
      <c r="B9" s="103" t="s">
        <v>1921</v>
      </c>
      <c r="C9" s="104"/>
      <c r="D9" s="104"/>
      <c r="E9" s="104">
        <v>5</v>
      </c>
      <c r="F9" s="104">
        <v>42</v>
      </c>
      <c r="G9" s="97" t="e">
        <f>F9/D9</f>
        <v>#DIV/0!</v>
      </c>
      <c r="H9" s="105">
        <f>F9/E9</f>
        <v>8.4</v>
      </c>
    </row>
    <row r="10" spans="1:9" s="83" customFormat="1" ht="18" customHeight="1">
      <c r="B10" s="30" t="s">
        <v>1937</v>
      </c>
      <c r="C10" s="96"/>
      <c r="D10" s="96"/>
      <c r="E10" s="96">
        <v>5</v>
      </c>
      <c r="F10" s="96">
        <v>42</v>
      </c>
      <c r="G10" s="97"/>
      <c r="H10" s="105">
        <f t="shared" ref="H10:H13" si="0">F10/E10</f>
        <v>8.4</v>
      </c>
    </row>
    <row r="11" spans="1:9" s="83" customFormat="1" ht="18" customHeight="1">
      <c r="B11" s="45" t="s">
        <v>1938</v>
      </c>
      <c r="C11" s="96"/>
      <c r="D11" s="96"/>
      <c r="E11" s="96"/>
      <c r="F11" s="96">
        <v>0</v>
      </c>
      <c r="G11" s="97"/>
      <c r="H11" s="105"/>
    </row>
    <row r="12" spans="1:9" s="83" customFormat="1" ht="18" customHeight="1">
      <c r="B12" s="45" t="s">
        <v>1939</v>
      </c>
      <c r="C12" s="96"/>
      <c r="D12" s="96"/>
      <c r="E12" s="96"/>
      <c r="F12" s="96">
        <v>18</v>
      </c>
      <c r="G12" s="97"/>
      <c r="H12" s="105"/>
    </row>
    <row r="13" spans="1:9" s="83" customFormat="1" ht="18" customHeight="1">
      <c r="B13" s="45" t="s">
        <v>1940</v>
      </c>
      <c r="C13" s="96"/>
      <c r="D13" s="96">
        <f>SUM(D14:D15)</f>
        <v>0</v>
      </c>
      <c r="E13" s="96">
        <v>5</v>
      </c>
      <c r="F13" s="96">
        <v>24</v>
      </c>
      <c r="G13" s="97" t="e">
        <f>F13/D13</f>
        <v>#DIV/0!</v>
      </c>
      <c r="H13" s="105">
        <f t="shared" si="0"/>
        <v>4.8</v>
      </c>
    </row>
    <row r="14" spans="1:9" s="84" customFormat="1" ht="18" hidden="1" customHeight="1">
      <c r="A14" s="68" t="s">
        <v>1240</v>
      </c>
      <c r="B14" s="100" t="s">
        <v>1941</v>
      </c>
      <c r="C14" s="101">
        <v>100</v>
      </c>
      <c r="D14" s="101"/>
      <c r="E14" s="101"/>
      <c r="F14" s="101"/>
      <c r="G14" s="101"/>
      <c r="H14" s="102" t="e">
        <f>IF(#REF!=0,0,D14/#REF!)</f>
        <v>#REF!</v>
      </c>
    </row>
    <row r="15" spans="1:9" s="84" customFormat="1" ht="18" hidden="1" customHeight="1">
      <c r="A15" s="68" t="s">
        <v>1240</v>
      </c>
      <c r="B15" s="100" t="s">
        <v>1942</v>
      </c>
      <c r="C15" s="101"/>
      <c r="D15" s="101"/>
      <c r="E15" s="101"/>
      <c r="F15" s="101"/>
      <c r="G15" s="101"/>
      <c r="H15" s="102" t="e">
        <f>IF(#REF!=0,0,D15/#REF!)</f>
        <v>#REF!</v>
      </c>
    </row>
    <row r="16" spans="1:9" s="84" customFormat="1" ht="18" hidden="1" customHeight="1">
      <c r="A16" s="68" t="s">
        <v>1240</v>
      </c>
      <c r="B16" s="100" t="s">
        <v>1941</v>
      </c>
      <c r="C16" s="101"/>
      <c r="D16" s="101"/>
      <c r="E16" s="101"/>
      <c r="F16" s="101"/>
      <c r="G16" s="101"/>
      <c r="H16" s="102" t="e">
        <f>IF(#REF!=0,0,D16/#REF!)</f>
        <v>#REF!</v>
      </c>
    </row>
    <row r="17" spans="1:8" s="84" customFormat="1" ht="18" hidden="1" customHeight="1">
      <c r="A17" s="68" t="s">
        <v>1240</v>
      </c>
      <c r="B17" s="100" t="s">
        <v>1942</v>
      </c>
      <c r="C17" s="101"/>
      <c r="D17" s="101"/>
      <c r="E17" s="101"/>
      <c r="F17" s="101"/>
      <c r="G17" s="101"/>
      <c r="H17" s="102" t="e">
        <f>IF(#REF!=0,0,D17/#REF!)</f>
        <v>#REF!</v>
      </c>
    </row>
    <row r="18" spans="1:8" s="84" customFormat="1" ht="18" hidden="1" customHeight="1">
      <c r="A18" s="68" t="s">
        <v>1240</v>
      </c>
      <c r="B18" s="106" t="s">
        <v>1943</v>
      </c>
      <c r="C18" s="101"/>
      <c r="D18" s="101"/>
      <c r="E18" s="101"/>
      <c r="F18" s="101"/>
      <c r="G18" s="101"/>
      <c r="H18" s="102" t="e">
        <f>IF(#REF!=0,0,D18/#REF!)</f>
        <v>#REF!</v>
      </c>
    </row>
    <row r="19" spans="1:8" s="83" customFormat="1" ht="18" customHeight="1">
      <c r="B19" s="95" t="s">
        <v>1922</v>
      </c>
      <c r="C19" s="96"/>
      <c r="D19" s="96">
        <f>+D72+D74</f>
        <v>0</v>
      </c>
      <c r="E19" s="96"/>
      <c r="F19" s="96"/>
      <c r="G19" s="96"/>
      <c r="H19" s="105"/>
    </row>
    <row r="20" spans="1:8" s="85" customFormat="1" ht="18" customHeight="1">
      <c r="B20" s="107" t="s">
        <v>1923</v>
      </c>
      <c r="C20" s="104">
        <f>C21+C37+C46+C53+C57+C66</f>
        <v>82350</v>
      </c>
      <c r="D20" s="104">
        <f t="shared" ref="D20:F20" si="1">D21+D37+D46+D53+D57+D66</f>
        <v>0</v>
      </c>
      <c r="E20" s="104">
        <f t="shared" si="1"/>
        <v>117143</v>
      </c>
      <c r="F20" s="104">
        <f t="shared" si="1"/>
        <v>117032</v>
      </c>
      <c r="G20" s="96"/>
      <c r="H20" s="105">
        <f t="shared" ref="H20:H68" si="2">F20/E20</f>
        <v>0.99905244017995098</v>
      </c>
    </row>
    <row r="21" spans="1:8" s="86" customFormat="1" ht="18" customHeight="1">
      <c r="B21" s="108" t="s">
        <v>1944</v>
      </c>
      <c r="C21" s="109">
        <f>C22</f>
        <v>76741</v>
      </c>
      <c r="D21" s="109">
        <f t="shared" ref="D21:E21" si="3">D22</f>
        <v>0</v>
      </c>
      <c r="E21" s="109">
        <f t="shared" si="3"/>
        <v>111174</v>
      </c>
      <c r="F21" s="109">
        <v>111592</v>
      </c>
      <c r="G21" s="96"/>
      <c r="H21" s="105">
        <f t="shared" si="2"/>
        <v>1.0037598719124976</v>
      </c>
    </row>
    <row r="22" spans="1:8" s="86" customFormat="1" ht="18" customHeight="1">
      <c r="B22" s="108" t="s">
        <v>1945</v>
      </c>
      <c r="C22" s="109">
        <f>SUBTOTAL(9,C23:C34)</f>
        <v>76741</v>
      </c>
      <c r="D22" s="109">
        <f t="shared" ref="D22:E22" si="4">SUBTOTAL(9,D23:D34)</f>
        <v>0</v>
      </c>
      <c r="E22" s="109">
        <f t="shared" si="4"/>
        <v>111174</v>
      </c>
      <c r="F22" s="109">
        <v>108950</v>
      </c>
      <c r="G22" s="96"/>
      <c r="H22" s="105">
        <f t="shared" si="2"/>
        <v>0.97999532264738154</v>
      </c>
    </row>
    <row r="23" spans="1:8" s="83" customFormat="1" ht="18" customHeight="1">
      <c r="B23" s="45" t="s">
        <v>1946</v>
      </c>
      <c r="C23" s="96">
        <v>25832</v>
      </c>
      <c r="D23" s="96">
        <v>0</v>
      </c>
      <c r="E23" s="96">
        <v>25006</v>
      </c>
      <c r="F23" s="96">
        <v>34166</v>
      </c>
      <c r="G23" s="96"/>
      <c r="H23" s="105">
        <f t="shared" si="2"/>
        <v>1.366312085099576</v>
      </c>
    </row>
    <row r="24" spans="1:8" s="83" customFormat="1" ht="18" customHeight="1">
      <c r="B24" s="45" t="s">
        <v>1947</v>
      </c>
      <c r="C24" s="96">
        <v>4131</v>
      </c>
      <c r="D24" s="96">
        <v>0</v>
      </c>
      <c r="E24" s="96">
        <v>4131</v>
      </c>
      <c r="F24" s="96">
        <v>0</v>
      </c>
      <c r="G24" s="96"/>
      <c r="H24" s="105">
        <f t="shared" si="2"/>
        <v>0</v>
      </c>
    </row>
    <row r="25" spans="1:8" s="83" customFormat="1" ht="18" customHeight="1">
      <c r="B25" s="45" t="s">
        <v>1948</v>
      </c>
      <c r="C25" s="96">
        <v>33686</v>
      </c>
      <c r="D25" s="96">
        <v>0</v>
      </c>
      <c r="E25" s="96">
        <v>21686</v>
      </c>
      <c r="F25" s="96">
        <v>17979</v>
      </c>
      <c r="G25" s="96"/>
      <c r="H25" s="105">
        <f t="shared" si="2"/>
        <v>0.82906022318546524</v>
      </c>
    </row>
    <row r="26" spans="1:8" s="83" customFormat="1" ht="18" customHeight="1">
      <c r="B26" s="45" t="s">
        <v>1949</v>
      </c>
      <c r="C26" s="96">
        <v>1000</v>
      </c>
      <c r="D26" s="96">
        <v>0</v>
      </c>
      <c r="E26" s="96">
        <v>1000</v>
      </c>
      <c r="F26" s="96">
        <v>0</v>
      </c>
      <c r="G26" s="96"/>
      <c r="H26" s="105">
        <f t="shared" si="2"/>
        <v>0</v>
      </c>
    </row>
    <row r="27" spans="1:8" s="83" customFormat="1" ht="18" customHeight="1">
      <c r="B27" s="45" t="s">
        <v>1950</v>
      </c>
      <c r="C27" s="96"/>
      <c r="D27" s="96"/>
      <c r="E27" s="96"/>
      <c r="F27" s="96">
        <v>0</v>
      </c>
      <c r="G27" s="96"/>
      <c r="H27" s="105"/>
    </row>
    <row r="28" spans="1:8" s="83" customFormat="1" ht="18" customHeight="1">
      <c r="B28" s="45" t="s">
        <v>1951</v>
      </c>
      <c r="C28" s="96"/>
      <c r="D28" s="96"/>
      <c r="E28" s="96"/>
      <c r="F28" s="96">
        <v>960</v>
      </c>
      <c r="G28" s="96"/>
      <c r="H28" s="105"/>
    </row>
    <row r="29" spans="1:8" s="83" customFormat="1" ht="18" customHeight="1">
      <c r="B29" s="45" t="s">
        <v>1952</v>
      </c>
      <c r="C29" s="96"/>
      <c r="D29" s="96"/>
      <c r="E29" s="96"/>
      <c r="F29" s="96">
        <v>1412</v>
      </c>
      <c r="G29" s="96"/>
      <c r="H29" s="105"/>
    </row>
    <row r="30" spans="1:8" s="83" customFormat="1" ht="18" customHeight="1">
      <c r="B30" s="45" t="s">
        <v>1953</v>
      </c>
      <c r="C30" s="96"/>
      <c r="D30" s="96"/>
      <c r="E30" s="96"/>
      <c r="F30" s="96">
        <v>0</v>
      </c>
      <c r="G30" s="96"/>
      <c r="H30" s="105"/>
    </row>
    <row r="31" spans="1:8" s="83" customFormat="1" ht="18" customHeight="1">
      <c r="B31" s="45" t="s">
        <v>1954</v>
      </c>
      <c r="C31" s="96"/>
      <c r="D31" s="96"/>
      <c r="E31" s="96"/>
      <c r="F31" s="96">
        <v>0</v>
      </c>
      <c r="G31" s="96"/>
      <c r="H31" s="105"/>
    </row>
    <row r="32" spans="1:8" s="83" customFormat="1" ht="18" customHeight="1">
      <c r="B32" s="45" t="s">
        <v>1955</v>
      </c>
      <c r="C32" s="110">
        <v>2052</v>
      </c>
      <c r="D32" s="110">
        <v>0</v>
      </c>
      <c r="E32" s="110">
        <v>2052</v>
      </c>
      <c r="F32" s="96">
        <v>0</v>
      </c>
      <c r="G32" s="96"/>
      <c r="H32" s="105">
        <f t="shared" si="2"/>
        <v>0</v>
      </c>
    </row>
    <row r="33" spans="2:8" s="83" customFormat="1" ht="18" customHeight="1">
      <c r="B33" s="45" t="s">
        <v>1170</v>
      </c>
      <c r="C33" s="96"/>
      <c r="D33" s="96"/>
      <c r="E33" s="96"/>
      <c r="F33" s="96">
        <v>0</v>
      </c>
      <c r="G33" s="96"/>
      <c r="H33" s="105"/>
    </row>
    <row r="34" spans="2:8" s="83" customFormat="1" ht="18" customHeight="1">
      <c r="B34" s="45" t="s">
        <v>1956</v>
      </c>
      <c r="C34" s="110">
        <v>10040</v>
      </c>
      <c r="D34" s="110">
        <v>0</v>
      </c>
      <c r="E34" s="110">
        <v>57299</v>
      </c>
      <c r="F34" s="96">
        <v>54433</v>
      </c>
      <c r="G34" s="96"/>
      <c r="H34" s="105">
        <f t="shared" si="2"/>
        <v>0.94998167507286335</v>
      </c>
    </row>
    <row r="35" spans="2:8" s="83" customFormat="1" ht="18" customHeight="1">
      <c r="B35" s="30" t="s">
        <v>1957</v>
      </c>
      <c r="C35" s="96"/>
      <c r="D35" s="96"/>
      <c r="E35" s="96"/>
      <c r="F35" s="96">
        <v>2580</v>
      </c>
      <c r="G35" s="96"/>
      <c r="H35" s="105"/>
    </row>
    <row r="36" spans="2:8" s="83" customFormat="1" ht="18" customHeight="1">
      <c r="B36" s="30" t="s">
        <v>1958</v>
      </c>
      <c r="C36" s="96"/>
      <c r="D36" s="96"/>
      <c r="E36" s="96"/>
      <c r="F36" s="96">
        <v>62</v>
      </c>
      <c r="G36" s="96"/>
      <c r="H36" s="105"/>
    </row>
    <row r="37" spans="2:8" s="83" customFormat="1" ht="18" customHeight="1">
      <c r="B37" s="30" t="s">
        <v>1959</v>
      </c>
      <c r="C37" s="96"/>
      <c r="D37" s="96"/>
      <c r="E37" s="96"/>
      <c r="F37" s="96">
        <v>0</v>
      </c>
      <c r="G37" s="96"/>
      <c r="H37" s="105"/>
    </row>
    <row r="38" spans="2:8" s="83" customFormat="1" ht="18" customHeight="1">
      <c r="B38" s="30" t="s">
        <v>1960</v>
      </c>
      <c r="C38" s="96"/>
      <c r="D38" s="96"/>
      <c r="E38" s="96"/>
      <c r="F38" s="96">
        <v>0</v>
      </c>
      <c r="G38" s="96"/>
      <c r="H38" s="105"/>
    </row>
    <row r="39" spans="2:8" s="83" customFormat="1" ht="18" customHeight="1">
      <c r="B39" s="45" t="s">
        <v>1961</v>
      </c>
      <c r="C39" s="96"/>
      <c r="D39" s="96"/>
      <c r="E39" s="96"/>
      <c r="F39" s="96"/>
      <c r="G39" s="96"/>
      <c r="H39" s="105"/>
    </row>
    <row r="40" spans="2:8" s="83" customFormat="1" ht="18" customHeight="1">
      <c r="B40" s="45" t="s">
        <v>1962</v>
      </c>
      <c r="C40" s="96"/>
      <c r="D40" s="96"/>
      <c r="E40" s="96"/>
      <c r="F40" s="96"/>
      <c r="G40" s="96"/>
      <c r="H40" s="105"/>
    </row>
    <row r="41" spans="2:8" s="83" customFormat="1" ht="18" customHeight="1">
      <c r="B41" s="45" t="s">
        <v>1963</v>
      </c>
      <c r="C41" s="96"/>
      <c r="D41" s="96"/>
      <c r="E41" s="96"/>
      <c r="F41" s="96"/>
      <c r="G41" s="96"/>
      <c r="H41" s="105"/>
    </row>
    <row r="42" spans="2:8" s="83" customFormat="1" ht="18" customHeight="1">
      <c r="B42" s="45" t="s">
        <v>1964</v>
      </c>
      <c r="C42" s="96"/>
      <c r="D42" s="96"/>
      <c r="E42" s="96"/>
      <c r="F42" s="96"/>
      <c r="G42" s="96"/>
      <c r="H42" s="105"/>
    </row>
    <row r="43" spans="2:8" s="83" customFormat="1" ht="18" customHeight="1">
      <c r="B43" s="45" t="s">
        <v>1965</v>
      </c>
      <c r="C43" s="96"/>
      <c r="D43" s="96"/>
      <c r="E43" s="96"/>
      <c r="F43" s="96"/>
      <c r="G43" s="96"/>
      <c r="H43" s="105"/>
    </row>
    <row r="44" spans="2:8" s="83" customFormat="1" ht="18" customHeight="1">
      <c r="B44" s="30" t="s">
        <v>1966</v>
      </c>
      <c r="C44" s="96"/>
      <c r="D44" s="96"/>
      <c r="E44" s="96"/>
      <c r="F44" s="96">
        <v>0</v>
      </c>
      <c r="G44" s="96"/>
      <c r="H44" s="105"/>
    </row>
    <row r="45" spans="2:8" s="83" customFormat="1" ht="18" customHeight="1">
      <c r="B45" s="30" t="s">
        <v>1967</v>
      </c>
      <c r="C45" s="96"/>
      <c r="D45" s="96"/>
      <c r="E45" s="96"/>
      <c r="F45" s="96">
        <v>0</v>
      </c>
      <c r="G45" s="96"/>
      <c r="H45" s="105"/>
    </row>
    <row r="46" spans="2:8" s="83" customFormat="1" ht="18" customHeight="1">
      <c r="B46" s="30" t="s">
        <v>1968</v>
      </c>
      <c r="C46" s="96"/>
      <c r="D46" s="96"/>
      <c r="E46" s="96"/>
      <c r="F46" s="96">
        <v>0</v>
      </c>
      <c r="G46" s="96"/>
      <c r="H46" s="105"/>
    </row>
    <row r="47" spans="2:8" s="83" customFormat="1" ht="18" customHeight="1">
      <c r="B47" s="30" t="s">
        <v>1969</v>
      </c>
      <c r="C47" s="96"/>
      <c r="D47" s="96"/>
      <c r="E47" s="96"/>
      <c r="F47" s="96">
        <v>0</v>
      </c>
      <c r="G47" s="96"/>
      <c r="H47" s="105"/>
    </row>
    <row r="48" spans="2:8" s="83" customFormat="1" ht="18" customHeight="1">
      <c r="B48" s="45" t="s">
        <v>1946</v>
      </c>
      <c r="C48" s="96"/>
      <c r="D48" s="96"/>
      <c r="E48" s="96"/>
      <c r="F48" s="96">
        <v>0</v>
      </c>
      <c r="G48" s="96"/>
      <c r="H48" s="105"/>
    </row>
    <row r="49" spans="2:8" s="83" customFormat="1" ht="18" customHeight="1">
      <c r="B49" s="45" t="s">
        <v>1947</v>
      </c>
      <c r="C49" s="96"/>
      <c r="D49" s="96"/>
      <c r="E49" s="96"/>
      <c r="F49" s="96">
        <v>0</v>
      </c>
      <c r="G49" s="96"/>
      <c r="H49" s="105"/>
    </row>
    <row r="50" spans="2:8" s="83" customFormat="1" ht="18" customHeight="1">
      <c r="B50" s="45" t="s">
        <v>1970</v>
      </c>
      <c r="C50" s="96"/>
      <c r="D50" s="96"/>
      <c r="E50" s="96"/>
      <c r="F50" s="96">
        <v>0</v>
      </c>
      <c r="G50" s="96"/>
      <c r="H50" s="105"/>
    </row>
    <row r="51" spans="2:8" s="83" customFormat="1" ht="18" customHeight="1">
      <c r="B51" s="30" t="s">
        <v>1971</v>
      </c>
      <c r="C51" s="96"/>
      <c r="D51" s="96"/>
      <c r="E51" s="96"/>
      <c r="F51" s="96">
        <v>0</v>
      </c>
      <c r="G51" s="96"/>
      <c r="H51" s="105"/>
    </row>
    <row r="52" spans="2:8" s="83" customFormat="1" ht="18" customHeight="1">
      <c r="B52" s="30" t="s">
        <v>1972</v>
      </c>
      <c r="C52" s="96"/>
      <c r="D52" s="96"/>
      <c r="E52" s="96"/>
      <c r="F52" s="96">
        <v>0</v>
      </c>
      <c r="G52" s="96"/>
      <c r="H52" s="105"/>
    </row>
    <row r="53" spans="2:8" s="83" customFormat="1" ht="18" customHeight="1">
      <c r="B53" s="30" t="s">
        <v>1973</v>
      </c>
      <c r="C53" s="96"/>
      <c r="D53" s="96"/>
      <c r="E53" s="96"/>
      <c r="F53" s="96">
        <v>0</v>
      </c>
      <c r="G53" s="96"/>
      <c r="H53" s="105"/>
    </row>
    <row r="54" spans="2:8" s="83" customFormat="1" ht="18" customHeight="1">
      <c r="B54" s="30" t="s">
        <v>1974</v>
      </c>
      <c r="C54" s="96"/>
      <c r="D54" s="96"/>
      <c r="E54" s="96"/>
      <c r="F54" s="96">
        <v>0</v>
      </c>
      <c r="G54" s="96"/>
      <c r="H54" s="105"/>
    </row>
    <row r="55" spans="2:8" s="83" customFormat="1" ht="18" customHeight="1">
      <c r="B55" s="30" t="s">
        <v>1975</v>
      </c>
      <c r="C55" s="96"/>
      <c r="D55" s="96"/>
      <c r="E55" s="96"/>
      <c r="F55" s="96">
        <v>0</v>
      </c>
      <c r="G55" s="96"/>
      <c r="H55" s="105"/>
    </row>
    <row r="56" spans="2:8" s="83" customFormat="1" ht="18" customHeight="1">
      <c r="B56" s="30" t="s">
        <v>1976</v>
      </c>
      <c r="C56" s="96"/>
      <c r="D56" s="96"/>
      <c r="E56" s="96"/>
      <c r="F56" s="96">
        <v>0</v>
      </c>
      <c r="G56" s="96"/>
      <c r="H56" s="105"/>
    </row>
    <row r="57" spans="2:8" s="83" customFormat="1" ht="18" customHeight="1">
      <c r="B57" s="30" t="s">
        <v>1977</v>
      </c>
      <c r="C57" s="96">
        <f>C58</f>
        <v>3056</v>
      </c>
      <c r="D57" s="96">
        <f t="shared" ref="D57:E57" si="5">D58</f>
        <v>0</v>
      </c>
      <c r="E57" s="96">
        <f t="shared" si="5"/>
        <v>3416</v>
      </c>
      <c r="F57" s="96">
        <v>3556</v>
      </c>
      <c r="G57" s="96"/>
      <c r="H57" s="105">
        <f t="shared" si="2"/>
        <v>1.040983606557377</v>
      </c>
    </row>
    <row r="58" spans="2:8" s="86" customFormat="1" ht="18" customHeight="1">
      <c r="B58" s="108" t="s">
        <v>1978</v>
      </c>
      <c r="C58" s="109">
        <f>SUBTOTAL(9,C59:C63)</f>
        <v>3056</v>
      </c>
      <c r="D58" s="109">
        <f t="shared" ref="D58:E58" si="6">SUBTOTAL(9,D59:D63)</f>
        <v>0</v>
      </c>
      <c r="E58" s="109">
        <f t="shared" si="6"/>
        <v>3416</v>
      </c>
      <c r="F58" s="109">
        <v>3556</v>
      </c>
      <c r="G58" s="96"/>
      <c r="H58" s="105">
        <f t="shared" si="2"/>
        <v>1.040983606557377</v>
      </c>
    </row>
    <row r="59" spans="2:8" s="83" customFormat="1" ht="18" customHeight="1">
      <c r="B59" s="45" t="s">
        <v>1961</v>
      </c>
      <c r="C59" s="96"/>
      <c r="D59" s="96"/>
      <c r="E59" s="96"/>
      <c r="F59" s="96">
        <v>335</v>
      </c>
      <c r="G59" s="96"/>
      <c r="H59" s="105"/>
    </row>
    <row r="60" spans="2:8" s="83" customFormat="1" ht="18" customHeight="1">
      <c r="B60" s="45" t="s">
        <v>1962</v>
      </c>
      <c r="C60" s="96">
        <v>3056</v>
      </c>
      <c r="D60" s="96">
        <v>0</v>
      </c>
      <c r="E60" s="96">
        <v>3056</v>
      </c>
      <c r="F60" s="96">
        <v>890</v>
      </c>
      <c r="G60" s="96"/>
      <c r="H60" s="105">
        <f t="shared" si="2"/>
        <v>0.29123036649214662</v>
      </c>
    </row>
    <row r="61" spans="2:8" s="83" customFormat="1" ht="18" customHeight="1">
      <c r="B61" s="45" t="s">
        <v>1963</v>
      </c>
      <c r="C61" s="96"/>
      <c r="D61" s="96"/>
      <c r="E61" s="96"/>
      <c r="F61" s="96">
        <v>0</v>
      </c>
      <c r="G61" s="96"/>
      <c r="H61" s="105"/>
    </row>
    <row r="62" spans="2:8" s="83" customFormat="1" ht="18" customHeight="1">
      <c r="B62" s="45" t="s">
        <v>1964</v>
      </c>
      <c r="C62" s="96"/>
      <c r="D62" s="96"/>
      <c r="E62" s="96"/>
      <c r="F62" s="96">
        <v>0</v>
      </c>
      <c r="G62" s="96"/>
      <c r="H62" s="105"/>
    </row>
    <row r="63" spans="2:8" s="83" customFormat="1" ht="18" customHeight="1">
      <c r="B63" s="45" t="s">
        <v>1979</v>
      </c>
      <c r="C63" s="96">
        <v>0</v>
      </c>
      <c r="D63" s="96">
        <v>0</v>
      </c>
      <c r="E63" s="96">
        <v>360</v>
      </c>
      <c r="F63" s="96">
        <v>2331</v>
      </c>
      <c r="G63" s="96"/>
      <c r="H63" s="105">
        <f t="shared" si="2"/>
        <v>6.4749999999999996</v>
      </c>
    </row>
    <row r="64" spans="2:8" s="83" customFormat="1" ht="18" customHeight="1">
      <c r="B64" s="30" t="s">
        <v>1980</v>
      </c>
      <c r="C64" s="96"/>
      <c r="D64" s="96"/>
      <c r="E64" s="96"/>
      <c r="F64" s="96">
        <v>0</v>
      </c>
      <c r="G64" s="96"/>
      <c r="H64" s="105"/>
    </row>
    <row r="65" spans="1:8" s="83" customFormat="1" ht="18" customHeight="1">
      <c r="B65" s="30" t="s">
        <v>1981</v>
      </c>
      <c r="C65" s="96"/>
      <c r="D65" s="96"/>
      <c r="E65" s="96"/>
      <c r="F65" s="96">
        <v>0</v>
      </c>
      <c r="G65" s="96"/>
      <c r="H65" s="105"/>
    </row>
    <row r="66" spans="1:8" s="83" customFormat="1" ht="18" customHeight="1">
      <c r="B66" s="30" t="s">
        <v>1982</v>
      </c>
      <c r="C66" s="96">
        <v>2553</v>
      </c>
      <c r="D66" s="96">
        <v>0</v>
      </c>
      <c r="E66" s="96">
        <v>2553</v>
      </c>
      <c r="F66" s="96">
        <v>1884</v>
      </c>
      <c r="G66" s="96"/>
      <c r="H66" s="105">
        <f t="shared" si="2"/>
        <v>0.73795534665099882</v>
      </c>
    </row>
    <row r="67" spans="1:8" s="83" customFormat="1" ht="18" customHeight="1">
      <c r="B67" s="30" t="s">
        <v>1983</v>
      </c>
      <c r="C67" s="96">
        <v>2553</v>
      </c>
      <c r="D67" s="96">
        <v>0</v>
      </c>
      <c r="E67" s="96">
        <v>2553</v>
      </c>
      <c r="F67" s="96">
        <v>1884</v>
      </c>
      <c r="G67" s="96"/>
      <c r="H67" s="105">
        <f t="shared" si="2"/>
        <v>0.73795534665099882</v>
      </c>
    </row>
    <row r="68" spans="1:8" s="83" customFormat="1" ht="18" customHeight="1">
      <c r="B68" s="45" t="s">
        <v>1984</v>
      </c>
      <c r="C68" s="96">
        <v>2553</v>
      </c>
      <c r="D68" s="96">
        <v>0</v>
      </c>
      <c r="E68" s="96">
        <v>2553</v>
      </c>
      <c r="F68" s="96">
        <v>277</v>
      </c>
      <c r="G68" s="96"/>
      <c r="H68" s="105">
        <f t="shared" si="2"/>
        <v>0.10849980415197806</v>
      </c>
    </row>
    <row r="69" spans="1:8" s="83" customFormat="1" ht="18" customHeight="1">
      <c r="B69" s="45" t="s">
        <v>1985</v>
      </c>
      <c r="C69" s="96"/>
      <c r="D69" s="96"/>
      <c r="E69" s="96"/>
      <c r="F69" s="96">
        <v>0</v>
      </c>
      <c r="G69" s="96"/>
      <c r="H69" s="105"/>
    </row>
    <row r="70" spans="1:8" s="83" customFormat="1" ht="18" customHeight="1">
      <c r="B70" s="45" t="s">
        <v>1986</v>
      </c>
      <c r="C70" s="96"/>
      <c r="D70" s="96"/>
      <c r="E70" s="96"/>
      <c r="F70" s="96">
        <v>1607</v>
      </c>
      <c r="G70" s="96"/>
      <c r="H70" s="105"/>
    </row>
    <row r="71" spans="1:8" s="83" customFormat="1" ht="18" customHeight="1">
      <c r="B71" s="30" t="s">
        <v>1987</v>
      </c>
      <c r="C71" s="96"/>
      <c r="D71" s="96"/>
      <c r="E71" s="96"/>
      <c r="F71" s="96">
        <v>0</v>
      </c>
      <c r="G71" s="96"/>
      <c r="H71" s="105"/>
    </row>
    <row r="72" spans="1:8" s="83" customFormat="1" ht="23.1" customHeight="1">
      <c r="B72" s="30" t="s">
        <v>1988</v>
      </c>
      <c r="C72" s="96"/>
      <c r="D72" s="96">
        <f>+D73</f>
        <v>0</v>
      </c>
      <c r="E72" s="96"/>
      <c r="F72" s="96">
        <v>0</v>
      </c>
      <c r="G72" s="96"/>
      <c r="H72" s="105"/>
    </row>
    <row r="73" spans="1:8" s="84" customFormat="1" ht="18" hidden="1" customHeight="1">
      <c r="A73" s="68" t="s">
        <v>1240</v>
      </c>
      <c r="B73" s="111"/>
      <c r="C73" s="101"/>
      <c r="D73" s="101"/>
      <c r="E73" s="101"/>
      <c r="F73" s="101"/>
      <c r="G73" s="101"/>
      <c r="H73" s="105"/>
    </row>
    <row r="74" spans="1:8" s="83" customFormat="1" ht="18" customHeight="1">
      <c r="B74" s="32" t="s">
        <v>1924</v>
      </c>
      <c r="C74" s="96"/>
      <c r="D74" s="96">
        <f>SUM(D79:D82)</f>
        <v>0</v>
      </c>
      <c r="E74" s="96"/>
      <c r="F74" s="96">
        <v>12</v>
      </c>
      <c r="G74" s="96"/>
      <c r="H74" s="105"/>
    </row>
    <row r="75" spans="1:8" s="83" customFormat="1" ht="18" customHeight="1">
      <c r="B75" s="30" t="s">
        <v>1989</v>
      </c>
      <c r="C75" s="96"/>
      <c r="D75" s="96"/>
      <c r="E75" s="96"/>
      <c r="F75" s="96">
        <v>12</v>
      </c>
      <c r="G75" s="96"/>
      <c r="H75" s="105"/>
    </row>
    <row r="76" spans="1:8" s="83" customFormat="1" ht="18" customHeight="1">
      <c r="B76" s="30" t="s">
        <v>1990</v>
      </c>
      <c r="C76" s="96"/>
      <c r="D76" s="96"/>
      <c r="E76" s="96"/>
      <c r="F76" s="96">
        <v>12</v>
      </c>
      <c r="G76" s="96"/>
      <c r="H76" s="105"/>
    </row>
    <row r="77" spans="1:8" s="83" customFormat="1" ht="18" customHeight="1">
      <c r="B77" s="45" t="s">
        <v>1991</v>
      </c>
      <c r="C77" s="96"/>
      <c r="D77" s="96"/>
      <c r="E77" s="96"/>
      <c r="F77" s="96">
        <v>12</v>
      </c>
      <c r="G77" s="96"/>
      <c r="H77" s="105"/>
    </row>
    <row r="78" spans="1:8" s="83" customFormat="1" ht="18" customHeight="1">
      <c r="B78" s="45" t="s">
        <v>1992</v>
      </c>
      <c r="C78" s="96"/>
      <c r="D78" s="96"/>
      <c r="E78" s="96"/>
      <c r="F78" s="96"/>
      <c r="G78" s="96"/>
      <c r="H78" s="105"/>
    </row>
    <row r="79" spans="1:8" s="84" customFormat="1" ht="17.100000000000001" customHeight="1">
      <c r="A79" s="68"/>
      <c r="B79" s="45" t="s">
        <v>1993</v>
      </c>
      <c r="C79" s="101"/>
      <c r="D79" s="101"/>
      <c r="E79" s="101"/>
      <c r="F79" s="101"/>
      <c r="G79" s="101"/>
      <c r="H79" s="105"/>
    </row>
    <row r="80" spans="1:8" s="84" customFormat="1" ht="26.1" customHeight="1">
      <c r="A80" s="68"/>
      <c r="B80" s="45" t="s">
        <v>1994</v>
      </c>
      <c r="C80" s="101"/>
      <c r="D80" s="101"/>
      <c r="E80" s="101"/>
      <c r="F80" s="101"/>
      <c r="G80" s="101"/>
      <c r="H80" s="105"/>
    </row>
    <row r="81" spans="1:8" s="84" customFormat="1" ht="27" customHeight="1">
      <c r="A81" s="68"/>
      <c r="B81" s="30" t="s">
        <v>1995</v>
      </c>
      <c r="C81" s="101"/>
      <c r="D81" s="101"/>
      <c r="E81" s="101"/>
      <c r="F81" s="101"/>
      <c r="G81" s="101"/>
      <c r="H81" s="105"/>
    </row>
    <row r="82" spans="1:8" s="84" customFormat="1" ht="42" customHeight="1">
      <c r="A82" s="68"/>
      <c r="B82" s="30" t="s">
        <v>1996</v>
      </c>
      <c r="C82" s="101"/>
      <c r="D82" s="101"/>
      <c r="E82" s="101"/>
      <c r="F82" s="101"/>
      <c r="G82" s="101"/>
      <c r="H82" s="105"/>
    </row>
    <row r="83" spans="1:8" s="85" customFormat="1" ht="18" customHeight="1">
      <c r="B83" s="107" t="s">
        <v>1925</v>
      </c>
      <c r="C83" s="104"/>
      <c r="D83" s="104">
        <v>0</v>
      </c>
      <c r="E83" s="104">
        <v>941</v>
      </c>
      <c r="F83" s="104">
        <v>500</v>
      </c>
      <c r="G83" s="96"/>
      <c r="H83" s="105">
        <f t="shared" ref="H83:H121" si="7">F83/E83</f>
        <v>0.53134962805526031</v>
      </c>
    </row>
    <row r="84" spans="1:8" s="83" customFormat="1" ht="18" customHeight="1">
      <c r="B84" s="30" t="s">
        <v>1997</v>
      </c>
      <c r="C84" s="96"/>
      <c r="D84" s="96">
        <v>0</v>
      </c>
      <c r="E84" s="96">
        <v>941</v>
      </c>
      <c r="F84" s="96">
        <v>500</v>
      </c>
      <c r="G84" s="96"/>
      <c r="H84" s="105">
        <f t="shared" si="7"/>
        <v>0.53134962805526031</v>
      </c>
    </row>
    <row r="85" spans="1:8" s="83" customFormat="1" ht="18" customHeight="1">
      <c r="B85" s="30" t="s">
        <v>1998</v>
      </c>
      <c r="C85" s="96"/>
      <c r="D85" s="96">
        <v>0</v>
      </c>
      <c r="E85" s="96">
        <v>941</v>
      </c>
      <c r="F85" s="96">
        <v>500</v>
      </c>
      <c r="G85" s="96"/>
      <c r="H85" s="105">
        <f t="shared" si="7"/>
        <v>0.53134962805526031</v>
      </c>
    </row>
    <row r="86" spans="1:8" s="83" customFormat="1" ht="18" customHeight="1">
      <c r="B86" s="45" t="s">
        <v>1999</v>
      </c>
      <c r="C86" s="96"/>
      <c r="D86" s="96"/>
      <c r="E86" s="96"/>
      <c r="F86" s="96">
        <v>0</v>
      </c>
      <c r="G86" s="96"/>
      <c r="H86" s="105"/>
    </row>
    <row r="87" spans="1:8" s="83" customFormat="1" ht="18" customHeight="1">
      <c r="B87" s="45" t="s">
        <v>2000</v>
      </c>
      <c r="C87" s="96"/>
      <c r="D87" s="96"/>
      <c r="E87" s="96"/>
      <c r="F87" s="96">
        <v>0</v>
      </c>
      <c r="G87" s="96"/>
      <c r="H87" s="105"/>
    </row>
    <row r="88" spans="1:8" s="83" customFormat="1" ht="18" customHeight="1">
      <c r="B88" s="45" t="s">
        <v>2001</v>
      </c>
      <c r="C88" s="96"/>
      <c r="D88" s="96"/>
      <c r="E88" s="96"/>
      <c r="F88" s="96">
        <v>0</v>
      </c>
      <c r="G88" s="96"/>
      <c r="H88" s="105"/>
    </row>
    <row r="89" spans="1:8" s="83" customFormat="1" ht="18" customHeight="1">
      <c r="B89" s="45" t="s">
        <v>2002</v>
      </c>
      <c r="C89" s="96"/>
      <c r="D89" s="96">
        <v>0</v>
      </c>
      <c r="E89" s="96">
        <v>941</v>
      </c>
      <c r="F89" s="96">
        <v>500</v>
      </c>
      <c r="G89" s="96"/>
      <c r="H89" s="105">
        <f t="shared" si="7"/>
        <v>0.53134962805526031</v>
      </c>
    </row>
    <row r="90" spans="1:8" s="83" customFormat="1" ht="18" customHeight="1">
      <c r="B90" s="30" t="s">
        <v>2003</v>
      </c>
      <c r="C90" s="96"/>
      <c r="D90" s="96"/>
      <c r="E90" s="96"/>
      <c r="F90" s="96">
        <v>0</v>
      </c>
      <c r="G90" s="96"/>
      <c r="H90" s="105"/>
    </row>
    <row r="91" spans="1:8" s="83" customFormat="1" ht="18" customHeight="1">
      <c r="B91" s="30" t="s">
        <v>2004</v>
      </c>
      <c r="C91" s="96"/>
      <c r="D91" s="96"/>
      <c r="E91" s="96"/>
      <c r="F91" s="96">
        <v>0</v>
      </c>
      <c r="G91" s="96"/>
      <c r="H91" s="105"/>
    </row>
    <row r="92" spans="1:8" s="85" customFormat="1" ht="25.5" customHeight="1">
      <c r="B92" s="107" t="s">
        <v>1926</v>
      </c>
      <c r="C92" s="104">
        <v>921</v>
      </c>
      <c r="D92" s="104">
        <v>0</v>
      </c>
      <c r="E92" s="104">
        <v>921</v>
      </c>
      <c r="F92" s="104">
        <v>150</v>
      </c>
      <c r="G92" s="96"/>
      <c r="H92" s="105">
        <f t="shared" si="7"/>
        <v>0.16286644951140064</v>
      </c>
    </row>
    <row r="93" spans="1:8" s="83" customFormat="1" ht="25.5" customHeight="1">
      <c r="B93" s="30" t="s">
        <v>2005</v>
      </c>
      <c r="C93" s="96">
        <v>921</v>
      </c>
      <c r="D93" s="96">
        <v>0</v>
      </c>
      <c r="E93" s="96">
        <v>921</v>
      </c>
      <c r="F93" s="96">
        <v>150</v>
      </c>
      <c r="G93" s="96"/>
      <c r="H93" s="105">
        <f t="shared" si="7"/>
        <v>0.16286644951140064</v>
      </c>
    </row>
    <row r="94" spans="1:8" s="83" customFormat="1" ht="25.5" customHeight="1">
      <c r="B94" s="30" t="s">
        <v>2006</v>
      </c>
      <c r="C94" s="96">
        <f>SUBTOTAL(9,C95:C99)</f>
        <v>921</v>
      </c>
      <c r="D94" s="96">
        <f t="shared" ref="D94:E94" si="8">SUBTOTAL(9,D95:D99)</f>
        <v>0</v>
      </c>
      <c r="E94" s="96">
        <f t="shared" si="8"/>
        <v>921</v>
      </c>
      <c r="F94" s="96">
        <v>150</v>
      </c>
      <c r="G94" s="96"/>
      <c r="H94" s="105">
        <f t="shared" si="7"/>
        <v>0.16286644951140064</v>
      </c>
    </row>
    <row r="95" spans="1:8" s="83" customFormat="1" ht="25.5" customHeight="1">
      <c r="B95" s="45" t="s">
        <v>2007</v>
      </c>
      <c r="C95" s="96">
        <v>230</v>
      </c>
      <c r="D95" s="96">
        <v>0</v>
      </c>
      <c r="E95" s="96">
        <v>230</v>
      </c>
      <c r="F95" s="96">
        <v>0</v>
      </c>
      <c r="G95" s="96"/>
      <c r="H95" s="105">
        <f t="shared" si="7"/>
        <v>0</v>
      </c>
    </row>
    <row r="96" spans="1:8" s="83" customFormat="1" ht="25.5" customHeight="1">
      <c r="B96" s="45" t="s">
        <v>2008</v>
      </c>
      <c r="C96" s="96">
        <v>110</v>
      </c>
      <c r="D96" s="96">
        <v>0</v>
      </c>
      <c r="E96" s="96">
        <v>110</v>
      </c>
      <c r="F96" s="96">
        <v>0</v>
      </c>
      <c r="G96" s="96"/>
      <c r="H96" s="105">
        <f t="shared" si="7"/>
        <v>0</v>
      </c>
    </row>
    <row r="97" spans="1:8" s="83" customFormat="1" ht="25.5" customHeight="1">
      <c r="B97" s="45" t="s">
        <v>2009</v>
      </c>
      <c r="C97" s="96">
        <v>300</v>
      </c>
      <c r="D97" s="96">
        <v>0</v>
      </c>
      <c r="E97" s="96">
        <v>300</v>
      </c>
      <c r="F97" s="96">
        <v>100</v>
      </c>
      <c r="G97" s="96"/>
      <c r="H97" s="105">
        <f t="shared" si="7"/>
        <v>0.33333333333333331</v>
      </c>
    </row>
    <row r="98" spans="1:8" s="83" customFormat="1" ht="25.5" customHeight="1">
      <c r="B98" s="45" t="s">
        <v>2010</v>
      </c>
      <c r="C98" s="96">
        <v>90</v>
      </c>
      <c r="D98" s="96">
        <v>0</v>
      </c>
      <c r="E98" s="96">
        <v>90</v>
      </c>
      <c r="F98" s="96">
        <v>0</v>
      </c>
      <c r="G98" s="96"/>
      <c r="H98" s="105">
        <f t="shared" si="7"/>
        <v>0</v>
      </c>
    </row>
    <row r="99" spans="1:8" s="83" customFormat="1" ht="25.5" customHeight="1">
      <c r="B99" s="45" t="s">
        <v>2011</v>
      </c>
      <c r="C99" s="96">
        <v>191</v>
      </c>
      <c r="D99" s="96">
        <v>0</v>
      </c>
      <c r="E99" s="96">
        <v>191</v>
      </c>
      <c r="F99" s="96">
        <v>50</v>
      </c>
      <c r="G99" s="96"/>
      <c r="H99" s="105">
        <f t="shared" si="7"/>
        <v>0.26178010471204188</v>
      </c>
    </row>
    <row r="100" spans="1:8" s="83" customFormat="1" ht="25.5" customHeight="1">
      <c r="B100" s="30" t="s">
        <v>2012</v>
      </c>
      <c r="C100" s="96"/>
      <c r="D100" s="96"/>
      <c r="E100" s="96"/>
      <c r="F100" s="96">
        <v>0</v>
      </c>
      <c r="G100" s="96"/>
      <c r="H100" s="105"/>
    </row>
    <row r="101" spans="1:8" s="83" customFormat="1" ht="25.5" customHeight="1">
      <c r="B101" s="30" t="s">
        <v>2013</v>
      </c>
      <c r="C101" s="96"/>
      <c r="D101" s="96"/>
      <c r="E101" s="96"/>
      <c r="F101" s="96">
        <v>0</v>
      </c>
      <c r="G101" s="96"/>
      <c r="H101" s="105"/>
    </row>
    <row r="102" spans="1:8" s="87" customFormat="1" ht="20.100000000000001" hidden="1" customHeight="1">
      <c r="A102" s="112" t="s">
        <v>1240</v>
      </c>
      <c r="B102" s="107" t="s">
        <v>1927</v>
      </c>
      <c r="C102" s="113"/>
      <c r="D102" s="113">
        <v>0</v>
      </c>
      <c r="E102" s="113">
        <v>20</v>
      </c>
      <c r="F102" s="113">
        <v>20</v>
      </c>
      <c r="G102" s="101"/>
      <c r="H102" s="105">
        <f t="shared" si="7"/>
        <v>1</v>
      </c>
    </row>
    <row r="103" spans="1:8" s="84" customFormat="1" ht="20.100000000000001" customHeight="1">
      <c r="A103" s="68"/>
      <c r="B103" s="30" t="s">
        <v>2014</v>
      </c>
      <c r="C103" s="101"/>
      <c r="D103" s="101">
        <v>0</v>
      </c>
      <c r="E103" s="101">
        <v>20</v>
      </c>
      <c r="F103" s="46">
        <f>SUM(F104:F108)</f>
        <v>20</v>
      </c>
      <c r="G103" s="101"/>
      <c r="H103" s="105">
        <f t="shared" si="7"/>
        <v>1</v>
      </c>
    </row>
    <row r="104" spans="1:8" s="84" customFormat="1" ht="20.100000000000001" customHeight="1">
      <c r="A104" s="68"/>
      <c r="B104" s="45" t="s">
        <v>2015</v>
      </c>
      <c r="C104" s="101"/>
      <c r="D104" s="101"/>
      <c r="E104" s="101"/>
      <c r="F104" s="46">
        <v>0</v>
      </c>
      <c r="G104" s="101"/>
      <c r="H104" s="105"/>
    </row>
    <row r="105" spans="1:8" s="84" customFormat="1" ht="20.100000000000001" customHeight="1">
      <c r="A105" s="68"/>
      <c r="B105" s="45" t="s">
        <v>2016</v>
      </c>
      <c r="C105" s="101"/>
      <c r="D105" s="101"/>
      <c r="E105" s="101"/>
      <c r="F105" s="46">
        <v>0</v>
      </c>
      <c r="G105" s="101"/>
      <c r="H105" s="105"/>
    </row>
    <row r="106" spans="1:8" s="84" customFormat="1" ht="20.100000000000001" customHeight="1">
      <c r="A106" s="68"/>
      <c r="B106" s="45" t="s">
        <v>2017</v>
      </c>
      <c r="C106" s="101"/>
      <c r="D106" s="101"/>
      <c r="E106" s="101"/>
      <c r="F106" s="46">
        <v>0</v>
      </c>
      <c r="G106" s="101"/>
      <c r="H106" s="105"/>
    </row>
    <row r="107" spans="1:8" s="84" customFormat="1" ht="20.100000000000001" customHeight="1">
      <c r="A107" s="68"/>
      <c r="B107" s="45" t="s">
        <v>2018</v>
      </c>
      <c r="C107" s="101"/>
      <c r="D107" s="101">
        <v>0</v>
      </c>
      <c r="E107" s="101">
        <v>20</v>
      </c>
      <c r="F107" s="46">
        <v>20</v>
      </c>
      <c r="G107" s="101"/>
      <c r="H107" s="105">
        <f t="shared" si="7"/>
        <v>1</v>
      </c>
    </row>
    <row r="108" spans="1:8" s="84" customFormat="1" ht="20.100000000000001" customHeight="1">
      <c r="A108" s="68"/>
      <c r="B108" s="45" t="s">
        <v>2019</v>
      </c>
      <c r="C108" s="101"/>
      <c r="D108" s="101"/>
      <c r="E108" s="101"/>
      <c r="F108" s="46">
        <v>0</v>
      </c>
      <c r="G108" s="101"/>
      <c r="H108" s="105"/>
    </row>
    <row r="109" spans="1:8" s="87" customFormat="1" ht="20.100000000000001" customHeight="1">
      <c r="A109" s="112"/>
      <c r="B109" s="114" t="s">
        <v>1928</v>
      </c>
      <c r="C109" s="113">
        <v>1680</v>
      </c>
      <c r="D109" s="113">
        <v>0</v>
      </c>
      <c r="E109" s="113">
        <v>1680</v>
      </c>
      <c r="F109" s="115">
        <v>1910</v>
      </c>
      <c r="G109" s="101"/>
      <c r="H109" s="105">
        <f t="shared" si="7"/>
        <v>1.1369047619047619</v>
      </c>
    </row>
    <row r="110" spans="1:8" s="84" customFormat="1" ht="20.100000000000001" customHeight="1">
      <c r="A110" s="68"/>
      <c r="B110" s="30" t="s">
        <v>2020</v>
      </c>
      <c r="C110" s="101">
        <v>1680</v>
      </c>
      <c r="D110" s="101">
        <v>0</v>
      </c>
      <c r="E110" s="101">
        <v>1680</v>
      </c>
      <c r="F110" s="46">
        <v>1910</v>
      </c>
      <c r="G110" s="101"/>
      <c r="H110" s="105">
        <f t="shared" si="7"/>
        <v>1.1369047619047619</v>
      </c>
    </row>
    <row r="111" spans="1:8" s="84" customFormat="1" ht="20.100000000000001" customHeight="1">
      <c r="A111" s="68"/>
      <c r="B111" s="30" t="s">
        <v>2021</v>
      </c>
      <c r="C111" s="101">
        <f>SUBTOTAL(9,C112:C122)</f>
        <v>1680</v>
      </c>
      <c r="D111" s="101">
        <f t="shared" ref="D111:E111" si="9">SUBTOTAL(9,D112:D122)</f>
        <v>0</v>
      </c>
      <c r="E111" s="101">
        <f t="shared" si="9"/>
        <v>1680</v>
      </c>
      <c r="F111" s="46">
        <v>1910</v>
      </c>
      <c r="G111" s="101"/>
      <c r="H111" s="105">
        <f t="shared" si="7"/>
        <v>1.1369047619047619</v>
      </c>
    </row>
    <row r="112" spans="1:8" s="84" customFormat="1" ht="20.100000000000001" customHeight="1">
      <c r="A112" s="68"/>
      <c r="B112" s="45" t="s">
        <v>2022</v>
      </c>
      <c r="C112" s="101"/>
      <c r="D112" s="101"/>
      <c r="E112" s="101"/>
      <c r="F112" s="46">
        <v>0</v>
      </c>
      <c r="G112" s="101"/>
      <c r="H112" s="105"/>
    </row>
    <row r="113" spans="1:8" s="84" customFormat="1" ht="20.100000000000001" customHeight="1">
      <c r="A113" s="68"/>
      <c r="B113" s="45" t="s">
        <v>2023</v>
      </c>
      <c r="C113" s="101">
        <v>1340</v>
      </c>
      <c r="D113" s="101">
        <v>0</v>
      </c>
      <c r="E113" s="101">
        <v>1315</v>
      </c>
      <c r="F113" s="46">
        <v>1501</v>
      </c>
      <c r="G113" s="101"/>
      <c r="H113" s="105">
        <f t="shared" si="7"/>
        <v>1.141444866920152</v>
      </c>
    </row>
    <row r="114" spans="1:8" s="84" customFormat="1" ht="20.100000000000001" customHeight="1">
      <c r="A114" s="68"/>
      <c r="B114" s="45" t="s">
        <v>2024</v>
      </c>
      <c r="C114" s="101">
        <v>340</v>
      </c>
      <c r="D114" s="101">
        <v>0</v>
      </c>
      <c r="E114" s="101">
        <v>340</v>
      </c>
      <c r="F114" s="46">
        <v>398</v>
      </c>
      <c r="G114" s="101"/>
      <c r="H114" s="105">
        <f t="shared" si="7"/>
        <v>1.1705882352941177</v>
      </c>
    </row>
    <row r="115" spans="1:8" s="84" customFormat="1" ht="20.100000000000001" customHeight="1">
      <c r="A115" s="68"/>
      <c r="B115" s="45" t="s">
        <v>2025</v>
      </c>
      <c r="C115" s="101"/>
      <c r="D115" s="101"/>
      <c r="E115" s="101"/>
      <c r="F115" s="46">
        <v>0</v>
      </c>
      <c r="G115" s="101"/>
      <c r="H115" s="105"/>
    </row>
    <row r="116" spans="1:8" s="84" customFormat="1" ht="20.100000000000001" customHeight="1">
      <c r="A116" s="68"/>
      <c r="B116" s="45" t="s">
        <v>2026</v>
      </c>
      <c r="C116" s="101"/>
      <c r="D116" s="101">
        <v>0</v>
      </c>
      <c r="E116" s="101">
        <v>7</v>
      </c>
      <c r="F116" s="46">
        <v>7</v>
      </c>
      <c r="G116" s="101"/>
      <c r="H116" s="105">
        <f t="shared" si="7"/>
        <v>1</v>
      </c>
    </row>
    <row r="117" spans="1:8" s="84" customFormat="1" ht="20.100000000000001" customHeight="1">
      <c r="A117" s="68"/>
      <c r="B117" s="45" t="s">
        <v>2027</v>
      </c>
      <c r="C117" s="101"/>
      <c r="D117" s="101">
        <v>0</v>
      </c>
      <c r="E117" s="101">
        <v>2</v>
      </c>
      <c r="F117" s="46">
        <v>-12</v>
      </c>
      <c r="G117" s="101"/>
      <c r="H117" s="105">
        <f t="shared" si="7"/>
        <v>-6</v>
      </c>
    </row>
    <row r="118" spans="1:8" s="84" customFormat="1" ht="20.100000000000001" customHeight="1">
      <c r="A118" s="68"/>
      <c r="B118" s="45" t="s">
        <v>2028</v>
      </c>
      <c r="C118" s="101"/>
      <c r="D118" s="101"/>
      <c r="E118" s="101"/>
      <c r="F118" s="46">
        <v>0</v>
      </c>
      <c r="G118" s="101"/>
      <c r="H118" s="105"/>
    </row>
    <row r="119" spans="1:8" s="84" customFormat="1" ht="20.100000000000001" customHeight="1">
      <c r="A119" s="68"/>
      <c r="B119" s="45" t="s">
        <v>2029</v>
      </c>
      <c r="C119" s="101"/>
      <c r="D119" s="101"/>
      <c r="E119" s="101"/>
      <c r="F119" s="46">
        <v>0</v>
      </c>
      <c r="G119" s="101"/>
      <c r="H119" s="105"/>
    </row>
    <row r="120" spans="1:8" s="84" customFormat="1" ht="20.100000000000001" customHeight="1">
      <c r="A120" s="68"/>
      <c r="B120" s="45" t="s">
        <v>2030</v>
      </c>
      <c r="C120" s="101"/>
      <c r="D120" s="101"/>
      <c r="E120" s="101"/>
      <c r="F120" s="46">
        <v>0</v>
      </c>
      <c r="G120" s="101"/>
      <c r="H120" s="105"/>
    </row>
    <row r="121" spans="1:8" s="84" customFormat="1" ht="20.100000000000001" customHeight="1">
      <c r="A121" s="68"/>
      <c r="B121" s="45" t="s">
        <v>2031</v>
      </c>
      <c r="C121" s="101"/>
      <c r="D121" s="101">
        <v>0</v>
      </c>
      <c r="E121" s="101">
        <v>16</v>
      </c>
      <c r="F121" s="46">
        <v>16</v>
      </c>
      <c r="G121" s="101"/>
      <c r="H121" s="105">
        <f t="shared" si="7"/>
        <v>1</v>
      </c>
    </row>
    <row r="122" spans="1:8" s="84" customFormat="1" ht="20.100000000000001" customHeight="1">
      <c r="A122" s="68"/>
      <c r="B122" s="45" t="s">
        <v>2032</v>
      </c>
      <c r="C122" s="101"/>
      <c r="D122" s="101"/>
      <c r="E122" s="101"/>
      <c r="F122" s="46">
        <v>0</v>
      </c>
      <c r="G122" s="101"/>
      <c r="H122" s="105"/>
    </row>
    <row r="123" spans="1:8" s="84" customFormat="1" ht="20.100000000000001" customHeight="1">
      <c r="A123" s="68"/>
      <c r="B123" s="30" t="s">
        <v>2033</v>
      </c>
      <c r="C123" s="101"/>
      <c r="D123" s="101"/>
      <c r="E123" s="101"/>
      <c r="F123" s="46">
        <v>0</v>
      </c>
      <c r="G123" s="101"/>
      <c r="H123" s="105"/>
    </row>
    <row r="124" spans="1:8" s="84" customFormat="1" ht="20.100000000000001" customHeight="1">
      <c r="A124" s="68"/>
      <c r="B124" s="30" t="s">
        <v>2034</v>
      </c>
      <c r="C124" s="101"/>
      <c r="D124" s="101"/>
      <c r="E124" s="101"/>
      <c r="F124" s="46">
        <v>0</v>
      </c>
      <c r="G124" s="101"/>
      <c r="H124" s="105"/>
    </row>
    <row r="125" spans="1:8" s="84" customFormat="1" ht="18" hidden="1" customHeight="1">
      <c r="A125" s="68" t="s">
        <v>1240</v>
      </c>
      <c r="B125" s="106" t="s">
        <v>2035</v>
      </c>
      <c r="C125" s="101"/>
      <c r="D125" s="101"/>
      <c r="E125" s="101"/>
      <c r="F125" s="101"/>
      <c r="G125" s="101"/>
      <c r="H125" s="102" t="e">
        <f>IF(#REF!=0,0,D125/#REF!)</f>
        <v>#REF!</v>
      </c>
    </row>
    <row r="126" spans="1:8" s="84" customFormat="1" ht="18" hidden="1" customHeight="1">
      <c r="A126" s="68" t="s">
        <v>1240</v>
      </c>
      <c r="B126" s="106" t="s">
        <v>2036</v>
      </c>
      <c r="C126" s="101"/>
      <c r="D126" s="101"/>
      <c r="E126" s="101"/>
      <c r="F126" s="101"/>
      <c r="G126" s="101"/>
      <c r="H126" s="102" t="e">
        <f>IF(#REF!=0,0,D126/#REF!)</f>
        <v>#REF!</v>
      </c>
    </row>
    <row r="127" spans="1:8" s="84" customFormat="1" ht="18" hidden="1" customHeight="1">
      <c r="A127" s="68" t="s">
        <v>1240</v>
      </c>
      <c r="B127" s="106" t="s">
        <v>2037</v>
      </c>
      <c r="C127" s="101"/>
      <c r="D127" s="101"/>
      <c r="E127" s="101"/>
      <c r="F127" s="101"/>
      <c r="G127" s="101"/>
      <c r="H127" s="102" t="e">
        <f>IF(#REF!=0,0,D127/#REF!)</f>
        <v>#REF!</v>
      </c>
    </row>
    <row r="128" spans="1:8" s="84" customFormat="1" ht="18" hidden="1" customHeight="1">
      <c r="A128" s="68" t="s">
        <v>1240</v>
      </c>
      <c r="B128" s="106" t="s">
        <v>2038</v>
      </c>
      <c r="C128" s="101"/>
      <c r="D128" s="101"/>
      <c r="E128" s="101"/>
      <c r="F128" s="101"/>
      <c r="G128" s="101"/>
      <c r="H128" s="102" t="e">
        <f>IF(#REF!=0,0,D128/#REF!)</f>
        <v>#REF!</v>
      </c>
    </row>
    <row r="129" spans="1:8" s="84" customFormat="1" ht="18" hidden="1" customHeight="1">
      <c r="A129" s="68" t="s">
        <v>1240</v>
      </c>
      <c r="B129" s="106" t="s">
        <v>2039</v>
      </c>
      <c r="C129" s="101"/>
      <c r="D129" s="101"/>
      <c r="E129" s="101"/>
      <c r="F129" s="101"/>
      <c r="G129" s="101"/>
      <c r="H129" s="102" t="e">
        <f>IF(#REF!=0,0,D129/#REF!)</f>
        <v>#REF!</v>
      </c>
    </row>
    <row r="130" spans="1:8" s="84" customFormat="1" ht="18" hidden="1" customHeight="1">
      <c r="A130" s="68" t="s">
        <v>1240</v>
      </c>
      <c r="B130" s="106" t="s">
        <v>2040</v>
      </c>
      <c r="C130" s="101"/>
      <c r="D130" s="101"/>
      <c r="E130" s="101"/>
      <c r="F130" s="101"/>
      <c r="G130" s="101"/>
      <c r="H130" s="102" t="e">
        <f>IF(#REF!=0,0,D130/#REF!)</f>
        <v>#REF!</v>
      </c>
    </row>
    <row r="131" spans="1:8" s="84" customFormat="1" ht="18" hidden="1" customHeight="1">
      <c r="A131" s="68" t="s">
        <v>1240</v>
      </c>
      <c r="B131" s="106" t="s">
        <v>2041</v>
      </c>
      <c r="C131" s="101"/>
      <c r="D131" s="101"/>
      <c r="E131" s="101"/>
      <c r="F131" s="101"/>
      <c r="G131" s="101"/>
      <c r="H131" s="102" t="e">
        <f>IF(#REF!=0,0,D131/#REF!)</f>
        <v>#REF!</v>
      </c>
    </row>
    <row r="132" spans="1:8" s="84" customFormat="1" ht="18" hidden="1" customHeight="1">
      <c r="A132" s="68" t="s">
        <v>1240</v>
      </c>
      <c r="B132" s="106" t="s">
        <v>2042</v>
      </c>
      <c r="C132" s="101"/>
      <c r="D132" s="101"/>
      <c r="E132" s="101"/>
      <c r="F132" s="101"/>
      <c r="G132" s="101"/>
      <c r="H132" s="102" t="e">
        <f>IF(#REF!=0,0,D132/#REF!)</f>
        <v>#REF!</v>
      </c>
    </row>
    <row r="133" spans="1:8" s="84" customFormat="1" ht="18" hidden="1" customHeight="1">
      <c r="A133" s="68" t="s">
        <v>1240</v>
      </c>
      <c r="B133" s="106" t="s">
        <v>2043</v>
      </c>
      <c r="C133" s="101"/>
      <c r="D133" s="101"/>
      <c r="E133" s="101"/>
      <c r="F133" s="101"/>
      <c r="G133" s="101"/>
      <c r="H133" s="102" t="e">
        <f>IF(#REF!=0,0,D133/#REF!)</f>
        <v>#REF!</v>
      </c>
    </row>
    <row r="134" spans="1:8" s="84" customFormat="1" ht="18" hidden="1" customHeight="1">
      <c r="A134" s="68" t="s">
        <v>1240</v>
      </c>
      <c r="B134" s="106" t="s">
        <v>2044</v>
      </c>
      <c r="C134" s="101"/>
      <c r="D134" s="101"/>
      <c r="E134" s="101"/>
      <c r="F134" s="101"/>
      <c r="G134" s="101"/>
      <c r="H134" s="102" t="e">
        <f>IF(#REF!=0,0,D134/#REF!)</f>
        <v>#REF!</v>
      </c>
    </row>
    <row r="135" spans="1:8" s="84" customFormat="1" ht="18" hidden="1" customHeight="1">
      <c r="A135" s="68" t="s">
        <v>1240</v>
      </c>
      <c r="B135" s="106" t="s">
        <v>2045</v>
      </c>
      <c r="C135" s="101"/>
      <c r="D135" s="101"/>
      <c r="E135" s="101"/>
      <c r="F135" s="101"/>
      <c r="G135" s="101"/>
      <c r="H135" s="102" t="e">
        <f>IF(#REF!=0,0,D135/#REF!)</f>
        <v>#REF!</v>
      </c>
    </row>
    <row r="136" spans="1:8" s="84" customFormat="1" ht="18" hidden="1" customHeight="1">
      <c r="A136" s="68" t="s">
        <v>1240</v>
      </c>
      <c r="B136" s="106" t="s">
        <v>2046</v>
      </c>
      <c r="C136" s="101"/>
      <c r="D136" s="101"/>
      <c r="E136" s="101"/>
      <c r="F136" s="101"/>
      <c r="G136" s="101"/>
      <c r="H136" s="102" t="e">
        <f>IF(#REF!=0,0,D136/#REF!)</f>
        <v>#REF!</v>
      </c>
    </row>
    <row r="137" spans="1:8" s="84" customFormat="1" ht="6.75" hidden="1" customHeight="1">
      <c r="A137" s="68" t="s">
        <v>1240</v>
      </c>
      <c r="B137" s="106" t="s">
        <v>2047</v>
      </c>
      <c r="C137" s="101"/>
      <c r="D137" s="101"/>
      <c r="E137" s="101"/>
      <c r="F137" s="101"/>
      <c r="G137" s="101"/>
      <c r="H137" s="102" t="e">
        <f>IF(#REF!=0,0,D137/#REF!)</f>
        <v>#REF!</v>
      </c>
    </row>
    <row r="138" spans="1:8" s="84" customFormat="1" ht="18" hidden="1" customHeight="1">
      <c r="A138" s="68" t="s">
        <v>1240</v>
      </c>
      <c r="B138" s="106" t="s">
        <v>2035</v>
      </c>
      <c r="C138" s="101"/>
      <c r="D138" s="101"/>
      <c r="E138" s="101"/>
      <c r="F138" s="101"/>
      <c r="G138" s="101"/>
      <c r="H138" s="102" t="e">
        <f>IF(#REF!=0,0,D138/#REF!)</f>
        <v>#REF!</v>
      </c>
    </row>
    <row r="139" spans="1:8" s="84" customFormat="1" ht="18" hidden="1" customHeight="1">
      <c r="A139" s="68" t="s">
        <v>1240</v>
      </c>
      <c r="B139" s="106" t="s">
        <v>2036</v>
      </c>
      <c r="C139" s="101"/>
      <c r="D139" s="101"/>
      <c r="E139" s="101"/>
      <c r="F139" s="101"/>
      <c r="G139" s="101"/>
      <c r="H139" s="102" t="e">
        <f>IF(#REF!=0,0,D139/#REF!)</f>
        <v>#REF!</v>
      </c>
    </row>
    <row r="140" spans="1:8" s="84" customFormat="1" ht="18" hidden="1" customHeight="1">
      <c r="A140" s="68" t="s">
        <v>1240</v>
      </c>
      <c r="B140" s="106" t="s">
        <v>2037</v>
      </c>
      <c r="C140" s="101"/>
      <c r="D140" s="101"/>
      <c r="E140" s="101"/>
      <c r="F140" s="101"/>
      <c r="G140" s="101"/>
      <c r="H140" s="102" t="e">
        <f>IF(#REF!=0,0,D140/#REF!)</f>
        <v>#REF!</v>
      </c>
    </row>
    <row r="141" spans="1:8" s="84" customFormat="1" ht="18" hidden="1" customHeight="1">
      <c r="A141" s="68" t="s">
        <v>1240</v>
      </c>
      <c r="B141" s="106" t="s">
        <v>2038</v>
      </c>
      <c r="C141" s="101"/>
      <c r="D141" s="101"/>
      <c r="E141" s="101"/>
      <c r="F141" s="101"/>
      <c r="G141" s="101"/>
      <c r="H141" s="102" t="e">
        <f>IF(#REF!=0,0,D141/#REF!)</f>
        <v>#REF!</v>
      </c>
    </row>
    <row r="142" spans="1:8" s="84" customFormat="1" ht="18" hidden="1" customHeight="1">
      <c r="A142" s="68" t="s">
        <v>1240</v>
      </c>
      <c r="B142" s="106" t="s">
        <v>2048</v>
      </c>
      <c r="C142" s="101"/>
      <c r="D142" s="101"/>
      <c r="E142" s="101"/>
      <c r="F142" s="101"/>
      <c r="G142" s="101"/>
      <c r="H142" s="102" t="e">
        <f>IF(#REF!=0,0,D142/#REF!)</f>
        <v>#REF!</v>
      </c>
    </row>
    <row r="143" spans="1:8" s="84" customFormat="1" ht="18" hidden="1" customHeight="1">
      <c r="A143" s="68" t="s">
        <v>1240</v>
      </c>
      <c r="B143" s="106" t="s">
        <v>2049</v>
      </c>
      <c r="C143" s="101"/>
      <c r="D143" s="101"/>
      <c r="E143" s="101"/>
      <c r="F143" s="101"/>
      <c r="G143" s="101"/>
      <c r="H143" s="102" t="e">
        <f>IF(#REF!=0,0,D143/#REF!)</f>
        <v>#REF!</v>
      </c>
    </row>
    <row r="144" spans="1:8" s="84" customFormat="1" ht="18" hidden="1" customHeight="1">
      <c r="A144" s="68" t="s">
        <v>1240</v>
      </c>
      <c r="B144" s="106" t="s">
        <v>2050</v>
      </c>
      <c r="C144" s="101"/>
      <c r="D144" s="101"/>
      <c r="E144" s="101"/>
      <c r="F144" s="101"/>
      <c r="G144" s="101"/>
      <c r="H144" s="102" t="e">
        <f>IF(#REF!=0,0,D144/#REF!)</f>
        <v>#REF!</v>
      </c>
    </row>
    <row r="145" spans="1:8" s="84" customFormat="1" ht="18" hidden="1" customHeight="1">
      <c r="A145" s="68" t="s">
        <v>1240</v>
      </c>
      <c r="B145" s="106" t="s">
        <v>2051</v>
      </c>
      <c r="C145" s="101"/>
      <c r="D145" s="101"/>
      <c r="E145" s="101"/>
      <c r="F145" s="101"/>
      <c r="G145" s="101"/>
      <c r="H145" s="102" t="e">
        <f>IF(#REF!=0,0,D145/#REF!)</f>
        <v>#REF!</v>
      </c>
    </row>
    <row r="146" spans="1:8" s="84" customFormat="1" ht="18" hidden="1" customHeight="1">
      <c r="A146" s="68" t="s">
        <v>1240</v>
      </c>
      <c r="B146" s="116" t="s">
        <v>2052</v>
      </c>
      <c r="C146" s="101"/>
      <c r="D146" s="101"/>
      <c r="E146" s="101"/>
      <c r="F146" s="101"/>
      <c r="G146" s="101"/>
      <c r="H146" s="102" t="e">
        <f>IF(#REF!=0,0,D146/#REF!)</f>
        <v>#REF!</v>
      </c>
    </row>
    <row r="147" spans="1:8" s="84" customFormat="1" ht="18" hidden="1" customHeight="1">
      <c r="A147" s="68" t="s">
        <v>1240</v>
      </c>
      <c r="B147" s="116" t="s">
        <v>2053</v>
      </c>
      <c r="C147" s="101"/>
      <c r="D147" s="101"/>
      <c r="E147" s="101"/>
      <c r="F147" s="101"/>
      <c r="G147" s="101"/>
      <c r="H147" s="102" t="e">
        <f>IF(#REF!=0,0,D147/#REF!)</f>
        <v>#REF!</v>
      </c>
    </row>
    <row r="148" spans="1:8" s="84" customFormat="1" ht="18" hidden="1" customHeight="1">
      <c r="A148" s="68" t="s">
        <v>1240</v>
      </c>
      <c r="B148" s="116" t="s">
        <v>2054</v>
      </c>
      <c r="C148" s="101"/>
      <c r="D148" s="101"/>
      <c r="E148" s="101"/>
      <c r="F148" s="101"/>
      <c r="G148" s="101"/>
      <c r="H148" s="102" t="e">
        <f>IF(#REF!=0,0,D148/#REF!)</f>
        <v>#REF!</v>
      </c>
    </row>
    <row r="149" spans="1:8" s="84" customFormat="1" ht="18" hidden="1" customHeight="1">
      <c r="A149" s="68" t="s">
        <v>1240</v>
      </c>
      <c r="B149" s="116" t="s">
        <v>2055</v>
      </c>
      <c r="C149" s="101"/>
      <c r="D149" s="101"/>
      <c r="E149" s="101"/>
      <c r="F149" s="101"/>
      <c r="G149" s="101"/>
      <c r="H149" s="102" t="e">
        <f>IF(#REF!=0,0,D149/#REF!)</f>
        <v>#REF!</v>
      </c>
    </row>
    <row r="150" spans="1:8" s="84" customFormat="1" ht="18" hidden="1" customHeight="1">
      <c r="A150" s="68" t="s">
        <v>1240</v>
      </c>
      <c r="B150" s="116" t="s">
        <v>2056</v>
      </c>
      <c r="C150" s="101"/>
      <c r="D150" s="101"/>
      <c r="E150" s="101"/>
      <c r="F150" s="101"/>
      <c r="G150" s="101"/>
      <c r="H150" s="102" t="e">
        <f>IF(#REF!=0,0,D150/#REF!)</f>
        <v>#REF!</v>
      </c>
    </row>
    <row r="151" spans="1:8" s="84" customFormat="1" ht="18" hidden="1" customHeight="1">
      <c r="A151" s="68" t="s">
        <v>1240</v>
      </c>
      <c r="B151" s="106" t="s">
        <v>2057</v>
      </c>
      <c r="C151" s="101"/>
      <c r="D151" s="101"/>
      <c r="E151" s="101"/>
      <c r="F151" s="101"/>
      <c r="G151" s="117"/>
      <c r="H151" s="102" t="e">
        <f>IF(#REF!=0,0,D151/#REF!)</f>
        <v>#REF!</v>
      </c>
    </row>
    <row r="152" spans="1:8" s="84" customFormat="1" ht="18" hidden="1" customHeight="1">
      <c r="A152" s="68" t="s">
        <v>1240</v>
      </c>
      <c r="B152" s="106" t="s">
        <v>2058</v>
      </c>
      <c r="C152" s="101"/>
      <c r="D152" s="101"/>
      <c r="E152" s="101"/>
      <c r="F152" s="101"/>
      <c r="G152" s="101"/>
      <c r="H152" s="102" t="e">
        <f>IF(#REF!=0,0,D152/#REF!)</f>
        <v>#REF!</v>
      </c>
    </row>
    <row r="153" spans="1:8" s="84" customFormat="1" ht="18" hidden="1" customHeight="1">
      <c r="A153" s="68" t="s">
        <v>1240</v>
      </c>
      <c r="B153" s="106" t="s">
        <v>2059</v>
      </c>
      <c r="C153" s="101"/>
      <c r="D153" s="101"/>
      <c r="E153" s="101"/>
      <c r="F153" s="101"/>
      <c r="G153" s="101"/>
      <c r="H153" s="102" t="e">
        <f>IF(#REF!=0,0,D153/#REF!)</f>
        <v>#REF!</v>
      </c>
    </row>
    <row r="154" spans="1:8" s="84" customFormat="1" ht="18" hidden="1" customHeight="1">
      <c r="A154" s="68" t="s">
        <v>1240</v>
      </c>
      <c r="B154" s="106" t="s">
        <v>1942</v>
      </c>
      <c r="C154" s="101"/>
      <c r="D154" s="101"/>
      <c r="E154" s="101"/>
      <c r="F154" s="101"/>
      <c r="G154" s="101"/>
      <c r="H154" s="102" t="e">
        <f>IF(#REF!=0,0,D154/#REF!)</f>
        <v>#REF!</v>
      </c>
    </row>
    <row r="155" spans="1:8" s="84" customFormat="1" ht="18" hidden="1" customHeight="1">
      <c r="A155" s="68" t="s">
        <v>1240</v>
      </c>
      <c r="B155" s="106" t="s">
        <v>2057</v>
      </c>
      <c r="C155" s="101"/>
      <c r="D155" s="101"/>
      <c r="E155" s="101"/>
      <c r="F155" s="101"/>
      <c r="G155" s="101"/>
      <c r="H155" s="102" t="e">
        <f>IF(#REF!=0,0,D155/#REF!)</f>
        <v>#REF!</v>
      </c>
    </row>
    <row r="156" spans="1:8" s="84" customFormat="1" ht="18" hidden="1" customHeight="1">
      <c r="A156" s="68" t="s">
        <v>1240</v>
      </c>
      <c r="B156" s="106" t="s">
        <v>2060</v>
      </c>
      <c r="C156" s="101"/>
      <c r="D156" s="101"/>
      <c r="E156" s="101"/>
      <c r="F156" s="101"/>
      <c r="G156" s="101"/>
      <c r="H156" s="102" t="e">
        <f>IF(#REF!=0,0,D156/#REF!)</f>
        <v>#REF!</v>
      </c>
    </row>
    <row r="157" spans="1:8" s="84" customFormat="1" ht="18" hidden="1" customHeight="1">
      <c r="A157" s="68" t="s">
        <v>1240</v>
      </c>
      <c r="B157" s="106" t="s">
        <v>2061</v>
      </c>
      <c r="C157" s="101"/>
      <c r="D157" s="101"/>
      <c r="E157" s="101"/>
      <c r="F157" s="101"/>
      <c r="G157" s="101"/>
      <c r="H157" s="102" t="e">
        <f>IF(#REF!=0,0,D157/#REF!)</f>
        <v>#REF!</v>
      </c>
    </row>
    <row r="158" spans="1:8" s="84" customFormat="1" ht="18" hidden="1" customHeight="1">
      <c r="A158" s="68" t="s">
        <v>1240</v>
      </c>
      <c r="B158" s="106" t="s">
        <v>2062</v>
      </c>
      <c r="C158" s="101"/>
      <c r="D158" s="101"/>
      <c r="E158" s="101"/>
      <c r="F158" s="101"/>
      <c r="G158" s="101"/>
      <c r="H158" s="102" t="e">
        <f>IF(#REF!=0,0,D158/#REF!)</f>
        <v>#REF!</v>
      </c>
    </row>
    <row r="159" spans="1:8" s="84" customFormat="1" ht="18" hidden="1" customHeight="1">
      <c r="A159" s="68" t="s">
        <v>1240</v>
      </c>
      <c r="B159" s="106" t="s">
        <v>2063</v>
      </c>
      <c r="C159" s="101"/>
      <c r="D159" s="101"/>
      <c r="E159" s="101"/>
      <c r="F159" s="101"/>
      <c r="G159" s="101"/>
      <c r="H159" s="102" t="e">
        <f>IF(#REF!=0,0,D159/#REF!)</f>
        <v>#REF!</v>
      </c>
    </row>
    <row r="160" spans="1:8" s="84" customFormat="1" ht="18" hidden="1" customHeight="1">
      <c r="A160" s="68" t="s">
        <v>1240</v>
      </c>
      <c r="B160" s="106" t="s">
        <v>2062</v>
      </c>
      <c r="C160" s="101"/>
      <c r="D160" s="101"/>
      <c r="E160" s="101"/>
      <c r="F160" s="101"/>
      <c r="G160" s="101"/>
      <c r="H160" s="102" t="e">
        <f>IF(#REF!=0,0,D160/#REF!)</f>
        <v>#REF!</v>
      </c>
    </row>
    <row r="161" spans="1:8" s="84" customFormat="1" ht="18" hidden="1" customHeight="1">
      <c r="A161" s="68" t="s">
        <v>1240</v>
      </c>
      <c r="B161" s="106" t="s">
        <v>2064</v>
      </c>
      <c r="C161" s="101"/>
      <c r="D161" s="101"/>
      <c r="E161" s="101"/>
      <c r="F161" s="101"/>
      <c r="G161" s="101"/>
      <c r="H161" s="102" t="e">
        <f>IF(#REF!=0,0,D161/#REF!)</f>
        <v>#REF!</v>
      </c>
    </row>
    <row r="162" spans="1:8" s="84" customFormat="1" ht="18" hidden="1" customHeight="1">
      <c r="A162" s="68" t="s">
        <v>1240</v>
      </c>
      <c r="B162" s="106" t="s">
        <v>2065</v>
      </c>
      <c r="C162" s="101"/>
      <c r="D162" s="101"/>
      <c r="E162" s="101"/>
      <c r="F162" s="101"/>
      <c r="G162" s="101"/>
      <c r="H162" s="102" t="e">
        <f>IF(#REF!=0,0,D162/#REF!)</f>
        <v>#REF!</v>
      </c>
    </row>
    <row r="163" spans="1:8" s="84" customFormat="1" ht="18" hidden="1" customHeight="1">
      <c r="A163" s="68" t="s">
        <v>1240</v>
      </c>
      <c r="B163" s="106" t="s">
        <v>2066</v>
      </c>
      <c r="C163" s="101"/>
      <c r="D163" s="101"/>
      <c r="E163" s="101"/>
      <c r="F163" s="101"/>
      <c r="G163" s="101"/>
      <c r="H163" s="102" t="e">
        <f>IF(#REF!=0,0,D163/#REF!)</f>
        <v>#REF!</v>
      </c>
    </row>
    <row r="164" spans="1:8" s="84" customFormat="1" ht="18" hidden="1" customHeight="1">
      <c r="A164" s="68" t="s">
        <v>1240</v>
      </c>
      <c r="B164" s="106" t="s">
        <v>2067</v>
      </c>
      <c r="C164" s="101"/>
      <c r="D164" s="101"/>
      <c r="E164" s="101"/>
      <c r="F164" s="101"/>
      <c r="G164" s="101"/>
      <c r="H164" s="102" t="e">
        <f>IF(#REF!=0,0,D164/#REF!)</f>
        <v>#REF!</v>
      </c>
    </row>
    <row r="165" spans="1:8" s="84" customFormat="1" ht="18" hidden="1" customHeight="1">
      <c r="A165" s="68" t="s">
        <v>1240</v>
      </c>
      <c r="B165" s="106" t="s">
        <v>2068</v>
      </c>
      <c r="C165" s="101"/>
      <c r="D165" s="101"/>
      <c r="E165" s="101"/>
      <c r="F165" s="101"/>
      <c r="G165" s="101"/>
      <c r="H165" s="102" t="e">
        <f>IF(#REF!=0,0,D165/#REF!)</f>
        <v>#REF!</v>
      </c>
    </row>
    <row r="166" spans="1:8" s="84" customFormat="1" ht="18" hidden="1" customHeight="1">
      <c r="A166" s="68" t="s">
        <v>1240</v>
      </c>
      <c r="B166" s="106" t="s">
        <v>2069</v>
      </c>
      <c r="C166" s="101"/>
      <c r="D166" s="101"/>
      <c r="E166" s="101"/>
      <c r="F166" s="101"/>
      <c r="G166" s="101"/>
      <c r="H166" s="102" t="e">
        <f>IF(#REF!=0,0,D166/#REF!)</f>
        <v>#REF!</v>
      </c>
    </row>
    <row r="167" spans="1:8" s="84" customFormat="1" ht="18" hidden="1" customHeight="1">
      <c r="A167" s="68" t="s">
        <v>1240</v>
      </c>
      <c r="B167" s="106" t="s">
        <v>2070</v>
      </c>
      <c r="C167" s="101"/>
      <c r="D167" s="101"/>
      <c r="E167" s="101"/>
      <c r="F167" s="101"/>
      <c r="G167" s="101"/>
      <c r="H167" s="102" t="e">
        <f>IF(#REF!=0,0,D167/#REF!)</f>
        <v>#REF!</v>
      </c>
    </row>
    <row r="168" spans="1:8" s="84" customFormat="1" ht="18" hidden="1" customHeight="1">
      <c r="A168" s="68" t="s">
        <v>1240</v>
      </c>
      <c r="B168" s="106" t="s">
        <v>2071</v>
      </c>
      <c r="C168" s="101"/>
      <c r="D168" s="101"/>
      <c r="E168" s="101"/>
      <c r="F168" s="101"/>
      <c r="G168" s="101"/>
      <c r="H168" s="102" t="e">
        <f>IF(#REF!=0,0,D168/#REF!)</f>
        <v>#REF!</v>
      </c>
    </row>
    <row r="169" spans="1:8" s="84" customFormat="1" ht="18" hidden="1" customHeight="1">
      <c r="A169" s="68" t="s">
        <v>1240</v>
      </c>
      <c r="B169" s="106" t="s">
        <v>2072</v>
      </c>
      <c r="C169" s="101"/>
      <c r="D169" s="101"/>
      <c r="E169" s="101"/>
      <c r="F169" s="101"/>
      <c r="G169" s="101"/>
      <c r="H169" s="102" t="e">
        <f>IF(#REF!=0,0,D169/#REF!)</f>
        <v>#REF!</v>
      </c>
    </row>
    <row r="170" spans="1:8" s="84" customFormat="1" ht="18" hidden="1" customHeight="1">
      <c r="A170" s="68" t="s">
        <v>1240</v>
      </c>
      <c r="B170" s="106" t="s">
        <v>2073</v>
      </c>
      <c r="C170" s="101"/>
      <c r="D170" s="101"/>
      <c r="E170" s="101"/>
      <c r="F170" s="101"/>
      <c r="G170" s="101"/>
      <c r="H170" s="102" t="e">
        <f>IF(#REF!=0,0,D170/#REF!)</f>
        <v>#REF!</v>
      </c>
    </row>
    <row r="171" spans="1:8" s="84" customFormat="1" ht="18" hidden="1" customHeight="1">
      <c r="A171" s="68" t="s">
        <v>1240</v>
      </c>
      <c r="B171" s="106" t="s">
        <v>2074</v>
      </c>
      <c r="C171" s="101"/>
      <c r="D171" s="101"/>
      <c r="E171" s="101"/>
      <c r="F171" s="101"/>
      <c r="G171" s="101"/>
      <c r="H171" s="102" t="e">
        <f>IF(#REF!=0,0,D171/#REF!)</f>
        <v>#REF!</v>
      </c>
    </row>
    <row r="172" spans="1:8" s="84" customFormat="1" ht="18" hidden="1" customHeight="1">
      <c r="A172" s="68" t="s">
        <v>1240</v>
      </c>
      <c r="B172" s="106" t="s">
        <v>2075</v>
      </c>
      <c r="C172" s="101"/>
      <c r="D172" s="101"/>
      <c r="E172" s="101"/>
      <c r="F172" s="101"/>
      <c r="G172" s="101"/>
      <c r="H172" s="102" t="e">
        <f>IF(#REF!=0,0,D172/#REF!)</f>
        <v>#REF!</v>
      </c>
    </row>
    <row r="173" spans="1:8" s="84" customFormat="1" ht="18" hidden="1" customHeight="1">
      <c r="A173" s="68" t="s">
        <v>1240</v>
      </c>
      <c r="B173" s="106" t="s">
        <v>2076</v>
      </c>
      <c r="C173" s="101"/>
      <c r="D173" s="101"/>
      <c r="E173" s="101"/>
      <c r="F173" s="101"/>
      <c r="G173" s="101"/>
      <c r="H173" s="102" t="e">
        <f>IF(#REF!=0,0,D173/#REF!)</f>
        <v>#REF!</v>
      </c>
    </row>
    <row r="174" spans="1:8" s="84" customFormat="1" ht="18" hidden="1" customHeight="1">
      <c r="A174" s="68" t="s">
        <v>1240</v>
      </c>
      <c r="B174" s="106" t="s">
        <v>2077</v>
      </c>
      <c r="C174" s="101"/>
      <c r="D174" s="101"/>
      <c r="E174" s="101"/>
      <c r="F174" s="101"/>
      <c r="G174" s="101"/>
      <c r="H174" s="102" t="e">
        <f>IF(#REF!=0,0,D174/#REF!)</f>
        <v>#REF!</v>
      </c>
    </row>
    <row r="175" spans="1:8" s="84" customFormat="1" ht="18" hidden="1" customHeight="1">
      <c r="A175" s="68" t="s">
        <v>1240</v>
      </c>
      <c r="B175" s="106" t="s">
        <v>2078</v>
      </c>
      <c r="C175" s="101"/>
      <c r="D175" s="101"/>
      <c r="E175" s="101"/>
      <c r="F175" s="101"/>
      <c r="G175" s="101"/>
      <c r="H175" s="102" t="e">
        <f>IF(#REF!=0,0,D175/#REF!)</f>
        <v>#REF!</v>
      </c>
    </row>
    <row r="176" spans="1:8" s="84" customFormat="1" ht="18" hidden="1" customHeight="1">
      <c r="A176" s="68" t="s">
        <v>1240</v>
      </c>
      <c r="B176" s="106" t="s">
        <v>2079</v>
      </c>
      <c r="C176" s="101"/>
      <c r="D176" s="101"/>
      <c r="E176" s="101"/>
      <c r="F176" s="101"/>
      <c r="G176" s="101"/>
      <c r="H176" s="102" t="e">
        <f>IF(#REF!=0,0,D176/#REF!)</f>
        <v>#REF!</v>
      </c>
    </row>
    <row r="177" spans="1:8" s="84" customFormat="1" ht="18" hidden="1" customHeight="1">
      <c r="A177" s="68" t="s">
        <v>1240</v>
      </c>
      <c r="B177" s="106" t="s">
        <v>2080</v>
      </c>
      <c r="C177" s="101"/>
      <c r="D177" s="101"/>
      <c r="E177" s="101"/>
      <c r="F177" s="101"/>
      <c r="G177" s="101"/>
      <c r="H177" s="102" t="e">
        <f>IF(#REF!=0,0,D177/#REF!)</f>
        <v>#REF!</v>
      </c>
    </row>
    <row r="178" spans="1:8" s="84" customFormat="1" ht="18" hidden="1" customHeight="1">
      <c r="A178" s="68" t="s">
        <v>1240</v>
      </c>
      <c r="B178" s="106" t="s">
        <v>2081</v>
      </c>
      <c r="C178" s="101"/>
      <c r="D178" s="101"/>
      <c r="E178" s="101"/>
      <c r="F178" s="101"/>
      <c r="G178" s="101"/>
      <c r="H178" s="102" t="e">
        <f>IF(#REF!=0,0,D178/#REF!)</f>
        <v>#REF!</v>
      </c>
    </row>
    <row r="179" spans="1:8" s="84" customFormat="1" ht="18" hidden="1" customHeight="1">
      <c r="A179" s="68" t="s">
        <v>1240</v>
      </c>
      <c r="B179" s="106" t="s">
        <v>2082</v>
      </c>
      <c r="C179" s="101"/>
      <c r="D179" s="101"/>
      <c r="E179" s="101"/>
      <c r="F179" s="101"/>
      <c r="G179" s="101"/>
      <c r="H179" s="102" t="e">
        <f>IF(#REF!=0,0,D179/#REF!)</f>
        <v>#REF!</v>
      </c>
    </row>
    <row r="180" spans="1:8" s="84" customFormat="1" ht="18" hidden="1" customHeight="1">
      <c r="A180" s="68" t="s">
        <v>1240</v>
      </c>
      <c r="B180" s="106" t="s">
        <v>2083</v>
      </c>
      <c r="C180" s="101"/>
      <c r="D180" s="101"/>
      <c r="E180" s="101"/>
      <c r="F180" s="101">
        <v>0</v>
      </c>
      <c r="G180" s="101"/>
      <c r="H180" s="102" t="e">
        <f>IF(#REF!=0,0,D180/#REF!)</f>
        <v>#REF!</v>
      </c>
    </row>
    <row r="181" spans="1:8" s="84" customFormat="1" ht="18" hidden="1" customHeight="1">
      <c r="A181" s="68" t="s">
        <v>1240</v>
      </c>
      <c r="B181" s="106" t="s">
        <v>2084</v>
      </c>
      <c r="C181" s="101"/>
      <c r="D181" s="101"/>
      <c r="E181" s="101"/>
      <c r="F181" s="101">
        <v>0</v>
      </c>
      <c r="G181" s="101"/>
      <c r="H181" s="102" t="e">
        <f>IF(#REF!=0,0,D181/#REF!)</f>
        <v>#REF!</v>
      </c>
    </row>
    <row r="182" spans="1:8" s="84" customFormat="1" ht="18" hidden="1" customHeight="1">
      <c r="A182" s="68" t="s">
        <v>1240</v>
      </c>
      <c r="B182" s="106" t="s">
        <v>2085</v>
      </c>
      <c r="C182" s="101"/>
      <c r="D182" s="101"/>
      <c r="E182" s="101"/>
      <c r="F182" s="101"/>
      <c r="G182" s="101"/>
      <c r="H182" s="102" t="e">
        <f>IF(#REF!=0,0,D182/#REF!)</f>
        <v>#REF!</v>
      </c>
    </row>
    <row r="183" spans="1:8" s="84" customFormat="1" ht="18" hidden="1" customHeight="1">
      <c r="A183" s="68" t="s">
        <v>1240</v>
      </c>
      <c r="B183" s="106" t="s">
        <v>2086</v>
      </c>
      <c r="C183" s="101"/>
      <c r="D183" s="101"/>
      <c r="E183" s="101"/>
      <c r="F183" s="101"/>
      <c r="G183" s="101"/>
      <c r="H183" s="102" t="e">
        <f>IF(#REF!=0,0,D183/#REF!)</f>
        <v>#REF!</v>
      </c>
    </row>
    <row r="184" spans="1:8" s="84" customFormat="1" ht="18" hidden="1" customHeight="1">
      <c r="A184" s="68" t="s">
        <v>1240</v>
      </c>
      <c r="B184" s="106" t="s">
        <v>2087</v>
      </c>
      <c r="C184" s="101"/>
      <c r="D184" s="101"/>
      <c r="E184" s="101"/>
      <c r="F184" s="101"/>
      <c r="G184" s="101"/>
      <c r="H184" s="102" t="e">
        <f>IF(#REF!=0,0,D184/#REF!)</f>
        <v>#REF!</v>
      </c>
    </row>
    <row r="185" spans="1:8" s="84" customFormat="1" ht="18" hidden="1" customHeight="1">
      <c r="A185" s="68" t="s">
        <v>1240</v>
      </c>
      <c r="B185" s="106" t="s">
        <v>2088</v>
      </c>
      <c r="C185" s="101"/>
      <c r="D185" s="101"/>
      <c r="E185" s="101"/>
      <c r="F185" s="101"/>
      <c r="G185" s="101"/>
      <c r="H185" s="102" t="e">
        <f>IF(#REF!=0,0,D185/#REF!)</f>
        <v>#REF!</v>
      </c>
    </row>
    <row r="186" spans="1:8" s="84" customFormat="1" ht="18" hidden="1" customHeight="1">
      <c r="A186" s="68" t="s">
        <v>1240</v>
      </c>
      <c r="B186" s="106" t="s">
        <v>2089</v>
      </c>
      <c r="C186" s="101"/>
      <c r="D186" s="101"/>
      <c r="E186" s="101"/>
      <c r="F186" s="101"/>
      <c r="G186" s="101"/>
      <c r="H186" s="102" t="e">
        <f>IF(#REF!=0,0,D186/#REF!)</f>
        <v>#REF!</v>
      </c>
    </row>
    <row r="187" spans="1:8" s="84" customFormat="1" ht="18" hidden="1" customHeight="1">
      <c r="A187" s="68" t="s">
        <v>1240</v>
      </c>
      <c r="B187" s="106" t="s">
        <v>2090</v>
      </c>
      <c r="C187" s="101"/>
      <c r="D187" s="101"/>
      <c r="E187" s="101"/>
      <c r="F187" s="101"/>
      <c r="G187" s="101"/>
      <c r="H187" s="102" t="e">
        <f>IF(#REF!=0,0,D187/#REF!)</f>
        <v>#REF!</v>
      </c>
    </row>
    <row r="188" spans="1:8" s="84" customFormat="1" ht="18" hidden="1" customHeight="1">
      <c r="A188" s="68" t="s">
        <v>1240</v>
      </c>
      <c r="B188" s="106" t="s">
        <v>2091</v>
      </c>
      <c r="C188" s="101"/>
      <c r="D188" s="101"/>
      <c r="E188" s="101"/>
      <c r="F188" s="101"/>
      <c r="G188" s="101"/>
      <c r="H188" s="102" t="e">
        <f>IF(#REF!=0,0,D188/#REF!)</f>
        <v>#REF!</v>
      </c>
    </row>
    <row r="189" spans="1:8" s="84" customFormat="1" ht="18" hidden="1" customHeight="1">
      <c r="A189" s="68" t="s">
        <v>1240</v>
      </c>
      <c r="B189" s="106" t="s">
        <v>2092</v>
      </c>
      <c r="C189" s="101"/>
      <c r="D189" s="101"/>
      <c r="E189" s="101"/>
      <c r="F189" s="101"/>
      <c r="G189" s="101"/>
      <c r="H189" s="102" t="e">
        <f>IF(#REF!=0,0,D189/#REF!)</f>
        <v>#REF!</v>
      </c>
    </row>
    <row r="190" spans="1:8" s="84" customFormat="1" ht="18" hidden="1" customHeight="1">
      <c r="A190" s="68" t="s">
        <v>1240</v>
      </c>
      <c r="B190" s="106" t="s">
        <v>2093</v>
      </c>
      <c r="C190" s="101"/>
      <c r="D190" s="101"/>
      <c r="E190" s="101"/>
      <c r="F190" s="101"/>
      <c r="G190" s="101"/>
      <c r="H190" s="102" t="e">
        <f>IF(#REF!=0,0,D190/#REF!)</f>
        <v>#REF!</v>
      </c>
    </row>
    <row r="191" spans="1:8" s="84" customFormat="1" ht="18" hidden="1" customHeight="1">
      <c r="A191" s="68" t="s">
        <v>1240</v>
      </c>
      <c r="B191" s="106" t="s">
        <v>2094</v>
      </c>
      <c r="C191" s="101"/>
      <c r="D191" s="101"/>
      <c r="E191" s="101"/>
      <c r="F191" s="101"/>
      <c r="G191" s="101"/>
      <c r="H191" s="102" t="e">
        <f>IF(#REF!=0,0,D191/#REF!)</f>
        <v>#REF!</v>
      </c>
    </row>
    <row r="192" spans="1:8" s="84" customFormat="1" ht="18" hidden="1" customHeight="1">
      <c r="A192" s="68" t="s">
        <v>1240</v>
      </c>
      <c r="B192" s="106" t="s">
        <v>2095</v>
      </c>
      <c r="C192" s="101"/>
      <c r="D192" s="101"/>
      <c r="E192" s="101"/>
      <c r="F192" s="101"/>
      <c r="G192" s="101"/>
      <c r="H192" s="102" t="e">
        <f>IF(#REF!=0,0,D192/#REF!)</f>
        <v>#REF!</v>
      </c>
    </row>
    <row r="193" spans="1:10" s="84" customFormat="1" ht="18" hidden="1" customHeight="1">
      <c r="A193" s="68" t="s">
        <v>1240</v>
      </c>
      <c r="B193" s="106" t="s">
        <v>2096</v>
      </c>
      <c r="C193" s="101"/>
      <c r="D193" s="101"/>
      <c r="E193" s="101"/>
      <c r="F193" s="101"/>
      <c r="G193" s="101"/>
      <c r="H193" s="102" t="e">
        <f>IF(#REF!=0,0,D193/#REF!)</f>
        <v>#REF!</v>
      </c>
    </row>
    <row r="194" spans="1:10" s="242" customFormat="1" ht="33" customHeight="1">
      <c r="B194" s="131" t="s">
        <v>2097</v>
      </c>
      <c r="C194" s="101">
        <f>C9+C19+C20+C74+C83+C92+C102+C109</f>
        <v>84951</v>
      </c>
      <c r="D194" s="96">
        <f t="shared" ref="D194:E194" si="10">D9+D19+D20+D74+D83+D92+D102+D109</f>
        <v>0</v>
      </c>
      <c r="E194" s="101">
        <f t="shared" si="10"/>
        <v>120710</v>
      </c>
      <c r="F194" s="101">
        <f>F4+F9+F19+F20+F74+F83+F92+F102+F109</f>
        <v>119666</v>
      </c>
      <c r="G194" s="97" t="e">
        <f>F194/D194</f>
        <v>#DIV/0!</v>
      </c>
      <c r="H194" s="105">
        <f t="shared" ref="H194:H198" si="11">F194/E194</f>
        <v>0.9913511722309668</v>
      </c>
    </row>
    <row r="195" spans="1:10" s="83" customFormat="1" ht="33" customHeight="1">
      <c r="B195" s="315"/>
      <c r="C195" s="101"/>
      <c r="D195" s="96"/>
      <c r="E195" s="101"/>
      <c r="F195" s="101"/>
      <c r="G195" s="96"/>
      <c r="H195" s="105"/>
    </row>
    <row r="196" spans="1:10" s="83" customFormat="1" ht="18" customHeight="1">
      <c r="B196" s="121" t="s">
        <v>2098</v>
      </c>
      <c r="C196" s="101">
        <v>5429</v>
      </c>
      <c r="D196" s="96">
        <f t="shared" ref="D196" si="12">SUBTOTAL(9,D197,D200,D201)</f>
        <v>5693070</v>
      </c>
      <c r="E196" s="101">
        <v>5429</v>
      </c>
      <c r="F196" s="101">
        <v>8580</v>
      </c>
      <c r="G196" s="97">
        <f t="shared" ref="G196:G198" si="13">F196/D196</f>
        <v>1.5070954687014212E-3</v>
      </c>
      <c r="H196" s="105">
        <f t="shared" si="11"/>
        <v>1.58040154724627</v>
      </c>
    </row>
    <row r="197" spans="1:10" s="83" customFormat="1" ht="18" customHeight="1">
      <c r="B197" s="153" t="s">
        <v>2099</v>
      </c>
      <c r="C197" s="101"/>
      <c r="D197" s="96">
        <f>+D198</f>
        <v>1213508</v>
      </c>
      <c r="E197" s="101"/>
      <c r="F197" s="101"/>
      <c r="G197" s="97">
        <f t="shared" si="13"/>
        <v>0</v>
      </c>
      <c r="H197" s="105"/>
    </row>
    <row r="198" spans="1:10" s="83" customFormat="1" ht="18" customHeight="1">
      <c r="B198" s="153" t="s">
        <v>2100</v>
      </c>
      <c r="C198" s="101"/>
      <c r="D198" s="96">
        <v>1213508</v>
      </c>
      <c r="E198" s="101">
        <v>40841</v>
      </c>
      <c r="F198" s="101">
        <v>42919</v>
      </c>
      <c r="G198" s="97">
        <f t="shared" si="13"/>
        <v>3.536771080207135E-2</v>
      </c>
      <c r="H198" s="105">
        <f t="shared" si="11"/>
        <v>1.0508802428931712</v>
      </c>
    </row>
    <row r="199" spans="1:10" s="83" customFormat="1" ht="18" customHeight="1">
      <c r="B199" s="153" t="s">
        <v>2099</v>
      </c>
      <c r="C199" s="101"/>
      <c r="D199" s="96"/>
      <c r="E199" s="101"/>
      <c r="F199" s="101"/>
      <c r="G199" s="97"/>
      <c r="H199" s="105"/>
    </row>
    <row r="200" spans="1:10" s="83" customFormat="1" ht="18" customHeight="1">
      <c r="B200" s="121"/>
      <c r="C200" s="101"/>
      <c r="D200" s="96">
        <f>249562</f>
        <v>249562</v>
      </c>
      <c r="E200" s="101"/>
      <c r="F200" s="101"/>
      <c r="G200" s="97">
        <f>F200/D200</f>
        <v>0</v>
      </c>
      <c r="H200" s="105"/>
      <c r="I200" s="123"/>
      <c r="J200" s="123"/>
    </row>
    <row r="201" spans="1:10" s="83" customFormat="1" ht="18" customHeight="1">
      <c r="B201" s="121"/>
      <c r="C201" s="101"/>
      <c r="D201" s="96">
        <v>4230000</v>
      </c>
      <c r="E201" s="101"/>
      <c r="F201" s="101"/>
      <c r="G201" s="97">
        <f>F201/D201</f>
        <v>0</v>
      </c>
      <c r="H201" s="105"/>
    </row>
    <row r="202" spans="1:10" s="83" customFormat="1" ht="18" customHeight="1">
      <c r="B202" s="121" t="s">
        <v>2101</v>
      </c>
      <c r="C202" s="101"/>
      <c r="D202" s="96"/>
      <c r="E202" s="101"/>
      <c r="F202" s="101">
        <v>9205</v>
      </c>
      <c r="G202" s="97"/>
      <c r="H202" s="105"/>
    </row>
    <row r="203" spans="1:10" s="83" customFormat="1" ht="18" customHeight="1">
      <c r="B203" s="309" t="s">
        <v>2102</v>
      </c>
      <c r="C203" s="101"/>
      <c r="D203" s="96"/>
      <c r="E203" s="101"/>
      <c r="F203" s="101">
        <v>9205</v>
      </c>
      <c r="G203" s="97"/>
      <c r="H203" s="105"/>
    </row>
    <row r="204" spans="1:10" s="84" customFormat="1" ht="18" hidden="1" customHeight="1">
      <c r="A204" s="68" t="s">
        <v>1240</v>
      </c>
      <c r="B204" s="121"/>
      <c r="C204" s="101"/>
      <c r="D204" s="101"/>
      <c r="E204" s="101"/>
      <c r="F204" s="101"/>
      <c r="G204" s="117"/>
      <c r="H204" s="102"/>
    </row>
    <row r="205" spans="1:10" s="84" customFormat="1" ht="18" customHeight="1">
      <c r="A205" s="68"/>
      <c r="B205" s="121"/>
      <c r="C205" s="101"/>
      <c r="D205" s="101"/>
      <c r="E205" s="101"/>
      <c r="F205" s="101"/>
      <c r="G205" s="117"/>
      <c r="H205" s="105"/>
    </row>
    <row r="206" spans="1:10" s="84" customFormat="1" ht="18" customHeight="1">
      <c r="A206" s="68"/>
      <c r="B206" s="118" t="s">
        <v>2103</v>
      </c>
      <c r="C206" s="96">
        <f>C196+C198+C202+C194</f>
        <v>90380</v>
      </c>
      <c r="D206" s="96">
        <f t="shared" ref="D206" si="14">D196+D198+D202+D194</f>
        <v>6906578</v>
      </c>
      <c r="E206" s="96">
        <f>E196+E198+E202+E194+E207</f>
        <v>179772</v>
      </c>
      <c r="F206" s="96">
        <f>F194+F196+F202+F198</f>
        <v>180370</v>
      </c>
      <c r="G206" s="97">
        <f>F206/D206</f>
        <v>2.6115682759247777E-2</v>
      </c>
      <c r="H206" s="105">
        <f t="shared" ref="H206" si="15">F206/E206</f>
        <v>1.0033264357074516</v>
      </c>
    </row>
    <row r="207" spans="1:10" s="84" customFormat="1" ht="18" customHeight="1">
      <c r="A207" s="68"/>
      <c r="B207" s="122" t="s">
        <v>2104</v>
      </c>
      <c r="C207" s="122"/>
      <c r="D207" s="122">
        <v>795547</v>
      </c>
      <c r="E207" s="96">
        <v>12792</v>
      </c>
      <c r="F207" s="122"/>
      <c r="G207" s="97">
        <f>F207/D207</f>
        <v>0</v>
      </c>
      <c r="H207" s="97"/>
    </row>
    <row r="208" spans="1:10" s="83" customFormat="1" ht="18" customHeight="1">
      <c r="B208" s="122"/>
      <c r="C208" s="96"/>
      <c r="D208" s="96"/>
      <c r="E208" s="96"/>
      <c r="F208" s="96"/>
      <c r="G208" s="97"/>
      <c r="H208" s="98"/>
    </row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</sheetData>
  <autoFilter ref="A3:O208">
    <filterColumn colId="0">
      <filters blank="1"/>
    </filterColumn>
  </autoFilter>
  <mergeCells count="1">
    <mergeCell ref="B1:H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workbookViewId="0">
      <selection sqref="A1:H1"/>
    </sheetView>
  </sheetViews>
  <sheetFormatPr defaultColWidth="9" defaultRowHeight="13.5"/>
  <cols>
    <col min="1" max="1" width="10" customWidth="1"/>
    <col min="2" max="2" width="12.375" customWidth="1"/>
    <col min="3" max="4" width="9.875" customWidth="1"/>
    <col min="5" max="5" width="10.75" customWidth="1"/>
    <col min="6" max="6" width="12.25" customWidth="1"/>
  </cols>
  <sheetData>
    <row r="1" spans="1:8" ht="27.75" customHeight="1">
      <c r="A1" s="325" t="s">
        <v>2105</v>
      </c>
      <c r="B1" s="325"/>
      <c r="C1" s="325"/>
      <c r="D1" s="325"/>
      <c r="E1" s="325"/>
      <c r="F1" s="325"/>
      <c r="G1" s="325"/>
      <c r="H1" s="325"/>
    </row>
    <row r="2" spans="1:8" ht="18" customHeight="1">
      <c r="A2" s="326" t="s">
        <v>2106</v>
      </c>
      <c r="B2" s="326"/>
      <c r="C2" s="326"/>
      <c r="D2" s="326"/>
      <c r="E2" s="326"/>
      <c r="F2" s="326"/>
      <c r="G2" s="326"/>
      <c r="H2" s="326"/>
    </row>
    <row r="3" spans="1:8" ht="33" customHeight="1">
      <c r="A3" s="75" t="s">
        <v>1871</v>
      </c>
      <c r="B3" s="76" t="s">
        <v>1872</v>
      </c>
      <c r="C3" s="76" t="s">
        <v>536</v>
      </c>
      <c r="D3" s="76" t="s">
        <v>573</v>
      </c>
      <c r="E3" s="76" t="s">
        <v>832</v>
      </c>
      <c r="F3" s="76" t="s">
        <v>945</v>
      </c>
      <c r="G3" s="76" t="s">
        <v>1050</v>
      </c>
      <c r="H3" s="76" t="s">
        <v>1873</v>
      </c>
    </row>
    <row r="4" spans="1:8" ht="18" customHeight="1">
      <c r="A4" s="77" t="s">
        <v>1874</v>
      </c>
      <c r="B4" s="78">
        <f>SUM(C4:H4)</f>
        <v>3086</v>
      </c>
      <c r="C4" s="78"/>
      <c r="D4" s="78">
        <v>109</v>
      </c>
      <c r="E4" s="78">
        <v>5</v>
      </c>
      <c r="F4" s="78">
        <v>941</v>
      </c>
      <c r="G4" s="78">
        <v>20</v>
      </c>
      <c r="H4" s="78">
        <v>2011</v>
      </c>
    </row>
    <row r="5" spans="1:8" ht="18" customHeight="1">
      <c r="A5" s="77"/>
      <c r="B5" s="78"/>
      <c r="C5" s="78"/>
      <c r="D5" s="78"/>
      <c r="E5" s="78"/>
      <c r="F5" s="78"/>
      <c r="G5" s="78"/>
      <c r="H5" s="78"/>
    </row>
    <row r="6" spans="1:8" ht="18" customHeight="1">
      <c r="A6" s="79"/>
      <c r="B6" s="78"/>
      <c r="C6" s="78"/>
      <c r="D6" s="78"/>
      <c r="E6" s="78"/>
      <c r="F6" s="78"/>
      <c r="G6" s="78"/>
      <c r="H6" s="78"/>
    </row>
    <row r="7" spans="1:8" ht="18" customHeight="1">
      <c r="A7" s="77"/>
      <c r="B7" s="78"/>
      <c r="C7" s="78"/>
      <c r="D7" s="78"/>
      <c r="E7" s="78"/>
      <c r="F7" s="78"/>
      <c r="G7" s="78"/>
      <c r="H7" s="78"/>
    </row>
    <row r="8" spans="1:8" ht="18" customHeight="1">
      <c r="A8" s="77"/>
      <c r="B8" s="78"/>
      <c r="C8" s="78"/>
      <c r="D8" s="78"/>
      <c r="E8" s="78"/>
      <c r="F8" s="78"/>
      <c r="G8" s="78"/>
      <c r="H8" s="78"/>
    </row>
    <row r="9" spans="1:8" ht="18" customHeight="1">
      <c r="A9" s="80"/>
      <c r="B9" s="78"/>
      <c r="C9" s="78"/>
      <c r="D9" s="78"/>
      <c r="E9" s="78"/>
      <c r="F9" s="78"/>
      <c r="G9" s="78"/>
      <c r="H9" s="78"/>
    </row>
    <row r="10" spans="1:8" ht="18" customHeight="1">
      <c r="A10" s="77"/>
      <c r="B10" s="78"/>
      <c r="C10" s="78"/>
      <c r="D10" s="78"/>
      <c r="E10" s="78"/>
      <c r="F10" s="78"/>
      <c r="G10" s="78"/>
      <c r="H10" s="78"/>
    </row>
    <row r="11" spans="1:8" ht="18" customHeight="1">
      <c r="A11" s="80"/>
      <c r="B11" s="78"/>
      <c r="C11" s="78"/>
      <c r="D11" s="78"/>
      <c r="E11" s="78"/>
      <c r="F11" s="78"/>
      <c r="G11" s="78"/>
      <c r="H11" s="78"/>
    </row>
    <row r="12" spans="1:8" ht="18" customHeight="1">
      <c r="A12" s="80"/>
      <c r="B12" s="78"/>
      <c r="C12" s="78"/>
      <c r="D12" s="78"/>
      <c r="E12" s="78"/>
      <c r="F12" s="78"/>
      <c r="G12" s="78"/>
      <c r="H12" s="78"/>
    </row>
    <row r="13" spans="1:8" ht="18" customHeight="1">
      <c r="A13" s="77"/>
      <c r="B13" s="78"/>
      <c r="C13" s="78"/>
      <c r="D13" s="78"/>
      <c r="E13" s="78"/>
      <c r="F13" s="78"/>
      <c r="G13" s="78"/>
      <c r="H13" s="78"/>
    </row>
    <row r="14" spans="1:8" ht="18" customHeight="1">
      <c r="A14" s="80"/>
      <c r="B14" s="78"/>
      <c r="C14" s="78"/>
      <c r="D14" s="78"/>
      <c r="E14" s="78"/>
      <c r="F14" s="78"/>
      <c r="G14" s="78"/>
      <c r="H14" s="78"/>
    </row>
    <row r="15" spans="1:8" ht="18" customHeight="1">
      <c r="A15" s="80"/>
      <c r="B15" s="78"/>
      <c r="C15" s="78"/>
      <c r="D15" s="78"/>
      <c r="E15" s="78"/>
      <c r="F15" s="78"/>
      <c r="G15" s="78"/>
      <c r="H15" s="78"/>
    </row>
    <row r="16" spans="1:8" ht="18" customHeight="1">
      <c r="A16" s="79"/>
      <c r="B16" s="78"/>
      <c r="C16" s="78"/>
      <c r="D16" s="78"/>
      <c r="E16" s="78"/>
      <c r="F16" s="78"/>
      <c r="G16" s="78"/>
      <c r="H16" s="78"/>
    </row>
    <row r="17" spans="1:8" ht="18" customHeight="1">
      <c r="A17" s="77"/>
      <c r="B17" s="78"/>
      <c r="C17" s="78"/>
      <c r="D17" s="78"/>
      <c r="E17" s="78"/>
      <c r="F17" s="78"/>
      <c r="G17" s="78"/>
      <c r="H17" s="78"/>
    </row>
    <row r="18" spans="1:8" ht="18" customHeight="1">
      <c r="A18" s="77"/>
      <c r="B18" s="78"/>
      <c r="C18" s="78"/>
      <c r="D18" s="78"/>
      <c r="E18" s="78"/>
      <c r="F18" s="78"/>
      <c r="G18" s="78"/>
      <c r="H18" s="78"/>
    </row>
    <row r="19" spans="1:8" ht="18" customHeight="1">
      <c r="A19" s="80"/>
      <c r="B19" s="78"/>
      <c r="C19" s="78"/>
      <c r="D19" s="78"/>
      <c r="E19" s="78"/>
      <c r="F19" s="78"/>
      <c r="G19" s="78"/>
      <c r="H19" s="78"/>
    </row>
    <row r="20" spans="1:8" ht="18" customHeight="1">
      <c r="A20" s="77"/>
      <c r="B20" s="78"/>
      <c r="C20" s="78"/>
      <c r="D20" s="78"/>
      <c r="E20" s="78"/>
      <c r="F20" s="78"/>
      <c r="G20" s="78"/>
      <c r="H20" s="78"/>
    </row>
    <row r="21" spans="1:8" ht="18" customHeight="1">
      <c r="A21" s="77"/>
      <c r="B21" s="78"/>
      <c r="C21" s="78"/>
      <c r="D21" s="78"/>
      <c r="E21" s="78"/>
      <c r="F21" s="78"/>
      <c r="G21" s="78"/>
      <c r="H21" s="78"/>
    </row>
  </sheetData>
  <mergeCells count="2">
    <mergeCell ref="A1:H1"/>
    <mergeCell ref="A2:H2"/>
  </mergeCells>
  <phoneticPr fontId="44" type="noConversion"/>
  <pageMargins left="0.70763888888888904" right="0.70763888888888904" top="0.74791666666666701" bottom="0.74791666666666701" header="0.31388888888888899" footer="0.31388888888888899"/>
  <pageSetup paperSize="9" orientation="portrait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6"/>
  <sheetViews>
    <sheetView showZeros="0" view="pageBreakPreview" zoomScaleSheetLayoutView="100" workbookViewId="0">
      <selection activeCell="C19" sqref="C19"/>
    </sheetView>
  </sheetViews>
  <sheetFormatPr defaultColWidth="9" defaultRowHeight="15.75"/>
  <cols>
    <col min="1" max="1" width="26.875" style="65" customWidth="1"/>
    <col min="2" max="3" width="26.875" style="66" customWidth="1"/>
    <col min="4" max="257" width="9" style="67"/>
    <col min="258" max="258" width="55.125" style="67" customWidth="1"/>
    <col min="259" max="259" width="32.375" style="67" customWidth="1"/>
    <col min="260" max="513" width="9" style="67"/>
    <col min="514" max="514" width="55.125" style="67" customWidth="1"/>
    <col min="515" max="515" width="32.375" style="67" customWidth="1"/>
    <col min="516" max="769" width="9" style="67"/>
    <col min="770" max="770" width="55.125" style="67" customWidth="1"/>
    <col min="771" max="771" width="32.375" style="67" customWidth="1"/>
    <col min="772" max="1025" width="9" style="67"/>
    <col min="1026" max="1026" width="55.125" style="67" customWidth="1"/>
    <col min="1027" max="1027" width="32.375" style="67" customWidth="1"/>
    <col min="1028" max="1281" width="9" style="67"/>
    <col min="1282" max="1282" width="55.125" style="67" customWidth="1"/>
    <col min="1283" max="1283" width="32.375" style="67" customWidth="1"/>
    <col min="1284" max="1537" width="9" style="67"/>
    <col min="1538" max="1538" width="55.125" style="67" customWidth="1"/>
    <col min="1539" max="1539" width="32.375" style="67" customWidth="1"/>
    <col min="1540" max="1793" width="9" style="67"/>
    <col min="1794" max="1794" width="55.125" style="67" customWidth="1"/>
    <col min="1795" max="1795" width="32.375" style="67" customWidth="1"/>
    <col min="1796" max="2049" width="9" style="67"/>
    <col min="2050" max="2050" width="55.125" style="67" customWidth="1"/>
    <col min="2051" max="2051" width="32.375" style="67" customWidth="1"/>
    <col min="2052" max="2305" width="9" style="67"/>
    <col min="2306" max="2306" width="55.125" style="67" customWidth="1"/>
    <col min="2307" max="2307" width="32.375" style="67" customWidth="1"/>
    <col min="2308" max="2561" width="9" style="67"/>
    <col min="2562" max="2562" width="55.125" style="67" customWidth="1"/>
    <col min="2563" max="2563" width="32.375" style="67" customWidth="1"/>
    <col min="2564" max="2817" width="9" style="67"/>
    <col min="2818" max="2818" width="55.125" style="67" customWidth="1"/>
    <col min="2819" max="2819" width="32.375" style="67" customWidth="1"/>
    <col min="2820" max="3073" width="9" style="67"/>
    <col min="3074" max="3074" width="55.125" style="67" customWidth="1"/>
    <col min="3075" max="3075" width="32.375" style="67" customWidth="1"/>
    <col min="3076" max="3329" width="9" style="67"/>
    <col min="3330" max="3330" width="55.125" style="67" customWidth="1"/>
    <col min="3331" max="3331" width="32.375" style="67" customWidth="1"/>
    <col min="3332" max="3585" width="9" style="67"/>
    <col min="3586" max="3586" width="55.125" style="67" customWidth="1"/>
    <col min="3587" max="3587" width="32.375" style="67" customWidth="1"/>
    <col min="3588" max="3841" width="9" style="67"/>
    <col min="3842" max="3842" width="55.125" style="67" customWidth="1"/>
    <col min="3843" max="3843" width="32.375" style="67" customWidth="1"/>
    <col min="3844" max="4097" width="9" style="67"/>
    <col min="4098" max="4098" width="55.125" style="67" customWidth="1"/>
    <col min="4099" max="4099" width="32.375" style="67" customWidth="1"/>
    <col min="4100" max="4353" width="9" style="67"/>
    <col min="4354" max="4354" width="55.125" style="67" customWidth="1"/>
    <col min="4355" max="4355" width="32.375" style="67" customWidth="1"/>
    <col min="4356" max="4609" width="9" style="67"/>
    <col min="4610" max="4610" width="55.125" style="67" customWidth="1"/>
    <col min="4611" max="4611" width="32.375" style="67" customWidth="1"/>
    <col min="4612" max="4865" width="9" style="67"/>
    <col min="4866" max="4866" width="55.125" style="67" customWidth="1"/>
    <col min="4867" max="4867" width="32.375" style="67" customWidth="1"/>
    <col min="4868" max="5121" width="9" style="67"/>
    <col min="5122" max="5122" width="55.125" style="67" customWidth="1"/>
    <col min="5123" max="5123" width="32.375" style="67" customWidth="1"/>
    <col min="5124" max="5377" width="9" style="67"/>
    <col min="5378" max="5378" width="55.125" style="67" customWidth="1"/>
    <col min="5379" max="5379" width="32.375" style="67" customWidth="1"/>
    <col min="5380" max="5633" width="9" style="67"/>
    <col min="5634" max="5634" width="55.125" style="67" customWidth="1"/>
    <col min="5635" max="5635" width="32.375" style="67" customWidth="1"/>
    <col min="5636" max="5889" width="9" style="67"/>
    <col min="5890" max="5890" width="55.125" style="67" customWidth="1"/>
    <col min="5891" max="5891" width="32.375" style="67" customWidth="1"/>
    <col min="5892" max="6145" width="9" style="67"/>
    <col min="6146" max="6146" width="55.125" style="67" customWidth="1"/>
    <col min="6147" max="6147" width="32.375" style="67" customWidth="1"/>
    <col min="6148" max="6401" width="9" style="67"/>
    <col min="6402" max="6402" width="55.125" style="67" customWidth="1"/>
    <col min="6403" max="6403" width="32.375" style="67" customWidth="1"/>
    <col min="6404" max="6657" width="9" style="67"/>
    <col min="6658" max="6658" width="55.125" style="67" customWidth="1"/>
    <col min="6659" max="6659" width="32.375" style="67" customWidth="1"/>
    <col min="6660" max="6913" width="9" style="67"/>
    <col min="6914" max="6914" width="55.125" style="67" customWidth="1"/>
    <col min="6915" max="6915" width="32.375" style="67" customWidth="1"/>
    <col min="6916" max="7169" width="9" style="67"/>
    <col min="7170" max="7170" width="55.125" style="67" customWidth="1"/>
    <col min="7171" max="7171" width="32.375" style="67" customWidth="1"/>
    <col min="7172" max="7425" width="9" style="67"/>
    <col min="7426" max="7426" width="55.125" style="67" customWidth="1"/>
    <col min="7427" max="7427" width="32.375" style="67" customWidth="1"/>
    <col min="7428" max="7681" width="9" style="67"/>
    <col min="7682" max="7682" width="55.125" style="67" customWidth="1"/>
    <col min="7683" max="7683" width="32.375" style="67" customWidth="1"/>
    <col min="7684" max="7937" width="9" style="67"/>
    <col min="7938" max="7938" width="55.125" style="67" customWidth="1"/>
    <col min="7939" max="7939" width="32.375" style="67" customWidth="1"/>
    <col min="7940" max="8193" width="9" style="67"/>
    <col min="8194" max="8194" width="55.125" style="67" customWidth="1"/>
    <col min="8195" max="8195" width="32.375" style="67" customWidth="1"/>
    <col min="8196" max="8449" width="9" style="67"/>
    <col min="8450" max="8450" width="55.125" style="67" customWidth="1"/>
    <col min="8451" max="8451" width="32.375" style="67" customWidth="1"/>
    <col min="8452" max="8705" width="9" style="67"/>
    <col min="8706" max="8706" width="55.125" style="67" customWidth="1"/>
    <col min="8707" max="8707" width="32.375" style="67" customWidth="1"/>
    <col min="8708" max="8961" width="9" style="67"/>
    <col min="8962" max="8962" width="55.125" style="67" customWidth="1"/>
    <col min="8963" max="8963" width="32.375" style="67" customWidth="1"/>
    <col min="8964" max="9217" width="9" style="67"/>
    <col min="9218" max="9218" width="55.125" style="67" customWidth="1"/>
    <col min="9219" max="9219" width="32.375" style="67" customWidth="1"/>
    <col min="9220" max="9473" width="9" style="67"/>
    <col min="9474" max="9474" width="55.125" style="67" customWidth="1"/>
    <col min="9475" max="9475" width="32.375" style="67" customWidth="1"/>
    <col min="9476" max="9729" width="9" style="67"/>
    <col min="9730" max="9730" width="55.125" style="67" customWidth="1"/>
    <col min="9731" max="9731" width="32.375" style="67" customWidth="1"/>
    <col min="9732" max="9985" width="9" style="67"/>
    <col min="9986" max="9986" width="55.125" style="67" customWidth="1"/>
    <col min="9987" max="9987" width="32.375" style="67" customWidth="1"/>
    <col min="9988" max="10241" width="9" style="67"/>
    <col min="10242" max="10242" width="55.125" style="67" customWidth="1"/>
    <col min="10243" max="10243" width="32.375" style="67" customWidth="1"/>
    <col min="10244" max="10497" width="9" style="67"/>
    <col min="10498" max="10498" width="55.125" style="67" customWidth="1"/>
    <col min="10499" max="10499" width="32.375" style="67" customWidth="1"/>
    <col min="10500" max="10753" width="9" style="67"/>
    <col min="10754" max="10754" width="55.125" style="67" customWidth="1"/>
    <col min="10755" max="10755" width="32.375" style="67" customWidth="1"/>
    <col min="10756" max="11009" width="9" style="67"/>
    <col min="11010" max="11010" width="55.125" style="67" customWidth="1"/>
    <col min="11011" max="11011" width="32.375" style="67" customWidth="1"/>
    <col min="11012" max="11265" width="9" style="67"/>
    <col min="11266" max="11266" width="55.125" style="67" customWidth="1"/>
    <col min="11267" max="11267" width="32.375" style="67" customWidth="1"/>
    <col min="11268" max="11521" width="9" style="67"/>
    <col min="11522" max="11522" width="55.125" style="67" customWidth="1"/>
    <col min="11523" max="11523" width="32.375" style="67" customWidth="1"/>
    <col min="11524" max="11777" width="9" style="67"/>
    <col min="11778" max="11778" width="55.125" style="67" customWidth="1"/>
    <col min="11779" max="11779" width="32.375" style="67" customWidth="1"/>
    <col min="11780" max="12033" width="9" style="67"/>
    <col min="12034" max="12034" width="55.125" style="67" customWidth="1"/>
    <col min="12035" max="12035" width="32.375" style="67" customWidth="1"/>
    <col min="12036" max="12289" width="9" style="67"/>
    <col min="12290" max="12290" width="55.125" style="67" customWidth="1"/>
    <col min="12291" max="12291" width="32.375" style="67" customWidth="1"/>
    <col min="12292" max="12545" width="9" style="67"/>
    <col min="12546" max="12546" width="55.125" style="67" customWidth="1"/>
    <col min="12547" max="12547" width="32.375" style="67" customWidth="1"/>
    <col min="12548" max="12801" width="9" style="67"/>
    <col min="12802" max="12802" width="55.125" style="67" customWidth="1"/>
    <col min="12803" max="12803" width="32.375" style="67" customWidth="1"/>
    <col min="12804" max="13057" width="9" style="67"/>
    <col min="13058" max="13058" width="55.125" style="67" customWidth="1"/>
    <col min="13059" max="13059" width="32.375" style="67" customWidth="1"/>
    <col min="13060" max="13313" width="9" style="67"/>
    <col min="13314" max="13314" width="55.125" style="67" customWidth="1"/>
    <col min="13315" max="13315" width="32.375" style="67" customWidth="1"/>
    <col min="13316" max="13569" width="9" style="67"/>
    <col min="13570" max="13570" width="55.125" style="67" customWidth="1"/>
    <col min="13571" max="13571" width="32.375" style="67" customWidth="1"/>
    <col min="13572" max="13825" width="9" style="67"/>
    <col min="13826" max="13826" width="55.125" style="67" customWidth="1"/>
    <col min="13827" max="13827" width="32.375" style="67" customWidth="1"/>
    <col min="13828" max="14081" width="9" style="67"/>
    <col min="14082" max="14082" width="55.125" style="67" customWidth="1"/>
    <col min="14083" max="14083" width="32.375" style="67" customWidth="1"/>
    <col min="14084" max="14337" width="9" style="67"/>
    <col min="14338" max="14338" width="55.125" style="67" customWidth="1"/>
    <col min="14339" max="14339" width="32.375" style="67" customWidth="1"/>
    <col min="14340" max="14593" width="9" style="67"/>
    <col min="14594" max="14594" width="55.125" style="67" customWidth="1"/>
    <col min="14595" max="14595" width="32.375" style="67" customWidth="1"/>
    <col min="14596" max="14849" width="9" style="67"/>
    <col min="14850" max="14850" width="55.125" style="67" customWidth="1"/>
    <col min="14851" max="14851" width="32.375" style="67" customWidth="1"/>
    <col min="14852" max="15105" width="9" style="67"/>
    <col min="15106" max="15106" width="55.125" style="67" customWidth="1"/>
    <col min="15107" max="15107" width="32.375" style="67" customWidth="1"/>
    <col min="15108" max="15361" width="9" style="67"/>
    <col min="15362" max="15362" width="55.125" style="67" customWidth="1"/>
    <col min="15363" max="15363" width="32.375" style="67" customWidth="1"/>
    <col min="15364" max="15617" width="9" style="67"/>
    <col min="15618" max="15618" width="55.125" style="67" customWidth="1"/>
    <col min="15619" max="15619" width="32.375" style="67" customWidth="1"/>
    <col min="15620" max="15873" width="9" style="67"/>
    <col min="15874" max="15874" width="55.125" style="67" customWidth="1"/>
    <col min="15875" max="15875" width="32.375" style="67" customWidth="1"/>
    <col min="15876" max="16129" width="9" style="67"/>
    <col min="16130" max="16130" width="55.125" style="67" customWidth="1"/>
    <col min="16131" max="16131" width="32.375" style="67" customWidth="1"/>
    <col min="16132" max="16384" width="9" style="67"/>
  </cols>
  <sheetData>
    <row r="1" spans="1:3" ht="2.25" customHeight="1"/>
    <row r="2" spans="1:3" ht="24" customHeight="1">
      <c r="A2" s="318" t="s">
        <v>2107</v>
      </c>
      <c r="B2" s="318"/>
      <c r="C2" s="318"/>
    </row>
    <row r="3" spans="1:3" s="63" customFormat="1" ht="15" customHeight="1">
      <c r="A3" s="68" t="s">
        <v>2108</v>
      </c>
      <c r="B3" s="69"/>
      <c r="C3" s="69" t="s">
        <v>2</v>
      </c>
    </row>
    <row r="4" spans="1:3" s="64" customFormat="1" ht="16.5" customHeight="1">
      <c r="A4" s="70" t="s">
        <v>1871</v>
      </c>
      <c r="B4" s="70" t="s">
        <v>1878</v>
      </c>
      <c r="C4" s="70" t="s">
        <v>1879</v>
      </c>
    </row>
    <row r="5" spans="1:3" s="63" customFormat="1" ht="18" customHeight="1">
      <c r="A5" s="71" t="s">
        <v>1880</v>
      </c>
      <c r="B5" s="72">
        <v>459078</v>
      </c>
      <c r="C5" s="72">
        <v>432702</v>
      </c>
    </row>
    <row r="6" spans="1:3" s="63" customFormat="1" ht="18" customHeight="1">
      <c r="A6" s="71"/>
      <c r="B6" s="72"/>
      <c r="C6" s="72"/>
    </row>
    <row r="7" spans="1:3" s="63" customFormat="1" ht="18" customHeight="1">
      <c r="A7" s="71"/>
      <c r="B7" s="72"/>
      <c r="C7" s="72"/>
    </row>
    <row r="8" spans="1:3" s="63" customFormat="1" ht="18" customHeight="1">
      <c r="A8" s="71"/>
      <c r="B8" s="72"/>
      <c r="C8" s="72"/>
    </row>
    <row r="9" spans="1:3" s="63" customFormat="1" ht="18" customHeight="1">
      <c r="A9" s="71"/>
      <c r="B9" s="72"/>
      <c r="C9" s="72"/>
    </row>
    <row r="10" spans="1:3" s="63" customFormat="1" ht="18" customHeight="1">
      <c r="A10" s="71"/>
      <c r="B10" s="72"/>
      <c r="C10" s="72"/>
    </row>
    <row r="11" spans="1:3" s="63" customFormat="1" ht="18" customHeight="1">
      <c r="A11" s="71"/>
      <c r="B11" s="72"/>
      <c r="C11" s="72"/>
    </row>
    <row r="12" spans="1:3" s="63" customFormat="1" ht="18" customHeight="1">
      <c r="A12" s="71"/>
      <c r="B12" s="72"/>
      <c r="C12" s="72"/>
    </row>
    <row r="13" spans="1:3" s="63" customFormat="1" ht="18" customHeight="1">
      <c r="A13" s="71"/>
      <c r="B13" s="72"/>
      <c r="C13" s="72"/>
    </row>
    <row r="14" spans="1:3" s="63" customFormat="1" ht="18" customHeight="1">
      <c r="A14" s="71"/>
      <c r="B14" s="72"/>
      <c r="C14" s="72"/>
    </row>
    <row r="15" spans="1:3" s="63" customFormat="1" ht="18" customHeight="1">
      <c r="A15" s="71"/>
      <c r="B15" s="72"/>
      <c r="C15" s="72"/>
    </row>
    <row r="16" spans="1:3" s="63" customFormat="1" ht="18" customHeight="1">
      <c r="A16" s="71"/>
      <c r="B16" s="72"/>
      <c r="C16" s="72"/>
    </row>
    <row r="17" spans="1:3" s="63" customFormat="1" ht="18" customHeight="1">
      <c r="A17" s="71"/>
      <c r="B17" s="72"/>
      <c r="C17" s="72"/>
    </row>
    <row r="18" spans="1:3" s="63" customFormat="1" ht="18" customHeight="1">
      <c r="A18" s="71"/>
      <c r="B18" s="72"/>
      <c r="C18" s="72"/>
    </row>
    <row r="19" spans="1:3" s="63" customFormat="1" ht="18" customHeight="1">
      <c r="A19" s="71"/>
      <c r="B19" s="72"/>
      <c r="C19" s="72"/>
    </row>
    <row r="20" spans="1:3" s="63" customFormat="1" ht="18" customHeight="1">
      <c r="A20" s="71"/>
      <c r="B20" s="72"/>
      <c r="C20" s="72"/>
    </row>
    <row r="21" spans="1:3" s="63" customFormat="1" ht="18" customHeight="1">
      <c r="A21" s="71"/>
      <c r="B21" s="72"/>
      <c r="C21" s="72"/>
    </row>
    <row r="22" spans="1:3" s="63" customFormat="1" ht="18" customHeight="1">
      <c r="A22" s="71"/>
      <c r="B22" s="72"/>
      <c r="C22" s="72"/>
    </row>
    <row r="23" spans="1:3" s="63" customFormat="1" ht="18" customHeight="1">
      <c r="A23" s="71"/>
      <c r="B23" s="72"/>
      <c r="C23" s="72"/>
    </row>
    <row r="24" spans="1:3" s="63" customFormat="1" ht="18" customHeight="1">
      <c r="A24" s="71"/>
      <c r="B24" s="72"/>
      <c r="C24" s="72"/>
    </row>
    <row r="25" spans="1:3" s="63" customFormat="1" ht="18" customHeight="1">
      <c r="A25" s="71"/>
      <c r="B25" s="72"/>
      <c r="C25" s="72"/>
    </row>
    <row r="26" spans="1:3" s="63" customFormat="1" ht="18" customHeight="1">
      <c r="A26" s="71"/>
      <c r="B26" s="72"/>
      <c r="C26" s="72"/>
    </row>
    <row r="27" spans="1:3" s="63" customFormat="1" ht="18" customHeight="1">
      <c r="A27" s="71"/>
      <c r="B27" s="72"/>
      <c r="C27" s="72"/>
    </row>
    <row r="28" spans="1:3" s="63" customFormat="1" ht="18" customHeight="1">
      <c r="A28" s="71"/>
      <c r="B28" s="72"/>
      <c r="C28" s="72"/>
    </row>
    <row r="29" spans="1:3" s="63" customFormat="1" ht="18" customHeight="1">
      <c r="A29" s="71"/>
      <c r="B29" s="72"/>
      <c r="C29" s="72"/>
    </row>
    <row r="30" spans="1:3" s="63" customFormat="1" ht="18" customHeight="1">
      <c r="A30" s="71"/>
      <c r="B30" s="72"/>
      <c r="C30" s="72"/>
    </row>
    <row r="31" spans="1:3" s="63" customFormat="1" ht="18" customHeight="1">
      <c r="A31" s="71"/>
      <c r="B31" s="72"/>
      <c r="C31" s="72"/>
    </row>
    <row r="32" spans="1:3" s="63" customFormat="1" ht="18" customHeight="1">
      <c r="A32" s="71"/>
      <c r="B32" s="72"/>
      <c r="C32" s="72"/>
    </row>
    <row r="33" spans="1:3" s="63" customFormat="1" ht="18" customHeight="1">
      <c r="A33" s="71"/>
      <c r="B33" s="72"/>
      <c r="C33" s="72"/>
    </row>
    <row r="34" spans="1:3" s="63" customFormat="1" ht="18" customHeight="1">
      <c r="A34" s="71"/>
      <c r="B34" s="72"/>
      <c r="C34" s="72"/>
    </row>
    <row r="35" spans="1:3" s="63" customFormat="1" ht="18" customHeight="1">
      <c r="A35" s="71"/>
      <c r="B35" s="72"/>
      <c r="C35" s="72"/>
    </row>
    <row r="36" spans="1:3" s="63" customFormat="1" ht="18" customHeight="1">
      <c r="A36" s="73"/>
      <c r="B36" s="74"/>
      <c r="C36" s="72"/>
    </row>
  </sheetData>
  <mergeCells count="1">
    <mergeCell ref="A2:C2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6"/>
  <sheetViews>
    <sheetView showZeros="0" view="pageBreakPreview" topLeftCell="A31" zoomScaleSheetLayoutView="100" workbookViewId="0">
      <selection activeCell="F52" sqref="F52"/>
    </sheetView>
  </sheetViews>
  <sheetFormatPr defaultColWidth="9" defaultRowHeight="14.25"/>
  <cols>
    <col min="1" max="1" width="35.25" style="48" customWidth="1"/>
    <col min="2" max="3" width="14.25" style="48" customWidth="1"/>
    <col min="4" max="4" width="13.25" style="48" customWidth="1"/>
    <col min="5" max="16384" width="9" style="48"/>
  </cols>
  <sheetData>
    <row r="1" spans="1:4" ht="24" customHeight="1">
      <c r="A1" s="327" t="s">
        <v>2109</v>
      </c>
      <c r="B1" s="327"/>
      <c r="C1" s="327"/>
      <c r="D1" s="327"/>
    </row>
    <row r="2" spans="1:4" ht="18" customHeight="1">
      <c r="A2" s="42" t="s">
        <v>2110</v>
      </c>
      <c r="B2" s="43"/>
      <c r="C2" s="43"/>
      <c r="D2" s="43" t="s">
        <v>2</v>
      </c>
    </row>
    <row r="3" spans="1:4" ht="25.5" customHeight="1">
      <c r="A3" s="61" t="s">
        <v>2111</v>
      </c>
      <c r="B3" s="19" t="s">
        <v>4</v>
      </c>
      <c r="C3" s="19" t="s">
        <v>5</v>
      </c>
      <c r="D3" s="20" t="s">
        <v>6</v>
      </c>
    </row>
    <row r="4" spans="1:4" ht="18" customHeight="1">
      <c r="A4" s="59" t="s">
        <v>2112</v>
      </c>
      <c r="B4" s="47">
        <v>6278</v>
      </c>
      <c r="C4" s="62">
        <v>6522</v>
      </c>
      <c r="D4" s="12">
        <v>1.0388658808537752</v>
      </c>
    </row>
    <row r="5" spans="1:4" ht="18" customHeight="1">
      <c r="A5" s="33" t="s">
        <v>2113</v>
      </c>
      <c r="B5" s="47"/>
      <c r="C5" s="62">
        <v>0</v>
      </c>
      <c r="D5" s="12"/>
    </row>
    <row r="6" spans="1:4" ht="18" customHeight="1">
      <c r="A6" s="33" t="s">
        <v>2114</v>
      </c>
      <c r="B6" s="47"/>
      <c r="C6" s="62">
        <v>0</v>
      </c>
      <c r="D6" s="12"/>
    </row>
    <row r="7" spans="1:4" ht="18" customHeight="1">
      <c r="A7" s="33" t="s">
        <v>2115</v>
      </c>
      <c r="B7" s="47"/>
      <c r="C7" s="62">
        <v>0</v>
      </c>
      <c r="D7" s="12"/>
    </row>
    <row r="8" spans="1:4" ht="18" customHeight="1">
      <c r="A8" s="33" t="s">
        <v>2116</v>
      </c>
      <c r="B8" s="47"/>
      <c r="C8" s="62">
        <v>0</v>
      </c>
      <c r="D8" s="12"/>
    </row>
    <row r="9" spans="1:4" ht="18" customHeight="1">
      <c r="A9" s="33" t="s">
        <v>2117</v>
      </c>
      <c r="B9" s="47"/>
      <c r="C9" s="62">
        <v>0</v>
      </c>
      <c r="D9" s="12"/>
    </row>
    <row r="10" spans="1:4" ht="18" customHeight="1">
      <c r="A10" s="33" t="s">
        <v>2118</v>
      </c>
      <c r="B10" s="47"/>
      <c r="C10" s="62">
        <v>0</v>
      </c>
      <c r="D10" s="12"/>
    </row>
    <row r="11" spans="1:4" ht="18" customHeight="1">
      <c r="A11" s="33" t="s">
        <v>2119</v>
      </c>
      <c r="B11" s="47"/>
      <c r="C11" s="62">
        <v>0</v>
      </c>
      <c r="D11" s="12"/>
    </row>
    <row r="12" spans="1:4" ht="18" customHeight="1">
      <c r="A12" s="33" t="s">
        <v>2120</v>
      </c>
      <c r="B12" s="47"/>
      <c r="C12" s="62">
        <v>0</v>
      </c>
      <c r="D12" s="12"/>
    </row>
    <row r="13" spans="1:4" ht="18" customHeight="1">
      <c r="A13" s="33" t="s">
        <v>2121</v>
      </c>
      <c r="B13" s="47"/>
      <c r="C13" s="62">
        <v>0</v>
      </c>
      <c r="D13" s="12"/>
    </row>
    <row r="14" spans="1:4" ht="18" customHeight="1">
      <c r="A14" s="33" t="s">
        <v>2122</v>
      </c>
      <c r="B14" s="47"/>
      <c r="C14" s="62">
        <v>0</v>
      </c>
      <c r="D14" s="12"/>
    </row>
    <row r="15" spans="1:4" ht="18" customHeight="1">
      <c r="A15" s="33" t="s">
        <v>2123</v>
      </c>
      <c r="B15" s="47"/>
      <c r="C15" s="62">
        <v>0</v>
      </c>
      <c r="D15" s="12"/>
    </row>
    <row r="16" spans="1:4" ht="18" customHeight="1">
      <c r="A16" s="33" t="s">
        <v>2124</v>
      </c>
      <c r="B16" s="47"/>
      <c r="C16" s="62">
        <v>0</v>
      </c>
      <c r="D16" s="12"/>
    </row>
    <row r="17" spans="1:4" ht="18" customHeight="1">
      <c r="A17" s="33" t="s">
        <v>2125</v>
      </c>
      <c r="B17" s="47"/>
      <c r="C17" s="62">
        <v>0</v>
      </c>
      <c r="D17" s="12"/>
    </row>
    <row r="18" spans="1:4" ht="18" customHeight="1">
      <c r="A18" s="33" t="s">
        <v>2126</v>
      </c>
      <c r="B18" s="47"/>
      <c r="C18" s="62">
        <v>0</v>
      </c>
      <c r="D18" s="12"/>
    </row>
    <row r="19" spans="1:4" ht="18" customHeight="1">
      <c r="A19" s="33" t="s">
        <v>2127</v>
      </c>
      <c r="B19" s="47"/>
      <c r="C19" s="62">
        <v>0</v>
      </c>
      <c r="D19" s="12"/>
    </row>
    <row r="20" spans="1:4" ht="18" customHeight="1">
      <c r="A20" s="33" t="s">
        <v>2128</v>
      </c>
      <c r="B20" s="47"/>
      <c r="C20" s="62">
        <v>0</v>
      </c>
      <c r="D20" s="12"/>
    </row>
    <row r="21" spans="1:4" ht="18" customHeight="1">
      <c r="A21" s="33" t="s">
        <v>2129</v>
      </c>
      <c r="B21" s="47"/>
      <c r="C21" s="62">
        <v>0</v>
      </c>
      <c r="D21" s="12"/>
    </row>
    <row r="22" spans="1:4" ht="18" customHeight="1">
      <c r="A22" s="33" t="s">
        <v>2130</v>
      </c>
      <c r="B22" s="47"/>
      <c r="C22" s="62">
        <v>0</v>
      </c>
      <c r="D22" s="12"/>
    </row>
    <row r="23" spans="1:4" ht="18" customHeight="1">
      <c r="A23" s="33" t="s">
        <v>2131</v>
      </c>
      <c r="B23" s="47"/>
      <c r="C23" s="62">
        <v>0</v>
      </c>
      <c r="D23" s="12"/>
    </row>
    <row r="24" spans="1:4" ht="18" customHeight="1">
      <c r="A24" s="33" t="s">
        <v>2132</v>
      </c>
      <c r="B24" s="47"/>
      <c r="C24" s="62">
        <v>0</v>
      </c>
      <c r="D24" s="12"/>
    </row>
    <row r="25" spans="1:4" ht="18" customHeight="1">
      <c r="A25" s="33" t="s">
        <v>2133</v>
      </c>
      <c r="B25" s="47"/>
      <c r="C25" s="62">
        <v>0</v>
      </c>
      <c r="D25" s="12"/>
    </row>
    <row r="26" spans="1:4" ht="18" customHeight="1">
      <c r="A26" s="33" t="s">
        <v>2134</v>
      </c>
      <c r="B26" s="47"/>
      <c r="C26" s="62">
        <v>0</v>
      </c>
      <c r="D26" s="12"/>
    </row>
    <row r="27" spans="1:4" ht="18" customHeight="1">
      <c r="A27" s="33" t="s">
        <v>2135</v>
      </c>
      <c r="B27" s="47"/>
      <c r="C27" s="62">
        <v>0</v>
      </c>
      <c r="D27" s="12"/>
    </row>
    <row r="28" spans="1:4" ht="18" customHeight="1">
      <c r="A28" s="33" t="s">
        <v>2136</v>
      </c>
      <c r="B28" s="47"/>
      <c r="C28" s="62">
        <v>0</v>
      </c>
      <c r="D28" s="12"/>
    </row>
    <row r="29" spans="1:4" ht="18" customHeight="1">
      <c r="A29" s="33" t="s">
        <v>2137</v>
      </c>
      <c r="B29" s="47"/>
      <c r="C29" s="62">
        <v>0</v>
      </c>
      <c r="D29" s="12"/>
    </row>
    <row r="30" spans="1:4" ht="18" customHeight="1">
      <c r="A30" s="33" t="s">
        <v>2138</v>
      </c>
      <c r="B30" s="47"/>
      <c r="C30" s="62">
        <v>0</v>
      </c>
      <c r="D30" s="12"/>
    </row>
    <row r="31" spans="1:4" ht="18" customHeight="1">
      <c r="A31" s="33" t="s">
        <v>2139</v>
      </c>
      <c r="B31" s="47"/>
      <c r="C31" s="62">
        <v>0</v>
      </c>
      <c r="D31" s="12"/>
    </row>
    <row r="32" spans="1:4" ht="18" customHeight="1">
      <c r="A32" s="33" t="s">
        <v>2140</v>
      </c>
      <c r="B32" s="47"/>
      <c r="C32" s="62">
        <v>0</v>
      </c>
      <c r="D32" s="12"/>
    </row>
    <row r="33" spans="1:4" ht="18" customHeight="1">
      <c r="A33" s="33" t="s">
        <v>2141</v>
      </c>
      <c r="B33" s="47"/>
      <c r="C33" s="62">
        <v>0</v>
      </c>
      <c r="D33" s="12"/>
    </row>
    <row r="34" spans="1:4" ht="18" customHeight="1">
      <c r="A34" s="33" t="s">
        <v>2142</v>
      </c>
      <c r="B34" s="47"/>
      <c r="C34" s="62">
        <v>0</v>
      </c>
      <c r="D34" s="12"/>
    </row>
    <row r="35" spans="1:4" ht="18" customHeight="1">
      <c r="A35" s="33" t="s">
        <v>2143</v>
      </c>
      <c r="B35" s="47">
        <v>6278</v>
      </c>
      <c r="C35" s="62">
        <v>6522</v>
      </c>
      <c r="D35" s="12">
        <v>1.0388658808537752</v>
      </c>
    </row>
    <row r="36" spans="1:4" ht="18" customHeight="1">
      <c r="A36" s="32" t="s">
        <v>2144</v>
      </c>
      <c r="B36" s="47"/>
      <c r="C36" s="62">
        <v>0</v>
      </c>
      <c r="D36" s="12"/>
    </row>
    <row r="37" spans="1:4" ht="18" customHeight="1">
      <c r="A37" s="33" t="s">
        <v>2145</v>
      </c>
      <c r="B37" s="47"/>
      <c r="C37" s="62">
        <v>0</v>
      </c>
      <c r="D37" s="12"/>
    </row>
    <row r="38" spans="1:4" ht="18" customHeight="1">
      <c r="A38" s="33" t="s">
        <v>2146</v>
      </c>
      <c r="B38" s="47"/>
      <c r="C38" s="62">
        <v>0</v>
      </c>
      <c r="D38" s="12"/>
    </row>
    <row r="39" spans="1:4" ht="18" customHeight="1">
      <c r="A39" s="33" t="s">
        <v>2147</v>
      </c>
      <c r="B39" s="47"/>
      <c r="C39" s="62">
        <v>0</v>
      </c>
      <c r="D39" s="12"/>
    </row>
    <row r="40" spans="1:4" ht="18" customHeight="1">
      <c r="A40" s="33" t="s">
        <v>2148</v>
      </c>
      <c r="B40" s="47"/>
      <c r="C40" s="62">
        <v>0</v>
      </c>
      <c r="D40" s="12"/>
    </row>
    <row r="41" spans="1:4" ht="18" customHeight="1">
      <c r="A41" s="32" t="s">
        <v>2149</v>
      </c>
      <c r="B41" s="47"/>
      <c r="C41" s="62">
        <v>76</v>
      </c>
      <c r="D41" s="12"/>
    </row>
    <row r="42" spans="1:4" ht="18" customHeight="1">
      <c r="A42" s="33" t="s">
        <v>2150</v>
      </c>
      <c r="B42" s="47"/>
      <c r="C42" s="62">
        <v>0</v>
      </c>
      <c r="D42" s="12"/>
    </row>
    <row r="43" spans="1:4" ht="18" customHeight="1">
      <c r="A43" s="33" t="s">
        <v>2151</v>
      </c>
      <c r="B43" s="47"/>
      <c r="C43" s="62">
        <v>76</v>
      </c>
      <c r="D43" s="12"/>
    </row>
    <row r="44" spans="1:4" ht="18" customHeight="1">
      <c r="A44" s="33" t="s">
        <v>2152</v>
      </c>
      <c r="B44" s="47"/>
      <c r="C44" s="62">
        <v>0</v>
      </c>
      <c r="D44" s="12"/>
    </row>
    <row r="45" spans="1:4" ht="18" customHeight="1">
      <c r="A45" s="33" t="s">
        <v>2153</v>
      </c>
      <c r="B45" s="47"/>
      <c r="C45" s="62">
        <v>0</v>
      </c>
      <c r="D45" s="12"/>
    </row>
    <row r="46" spans="1:4" ht="18" customHeight="1">
      <c r="A46" s="33" t="s">
        <v>2154</v>
      </c>
      <c r="B46" s="47"/>
      <c r="C46" s="62">
        <v>0</v>
      </c>
      <c r="D46" s="12"/>
    </row>
    <row r="47" spans="1:4" ht="18" customHeight="1">
      <c r="A47" s="32" t="s">
        <v>2155</v>
      </c>
      <c r="B47" s="47"/>
      <c r="C47" s="62">
        <v>0</v>
      </c>
      <c r="D47" s="12"/>
    </row>
    <row r="48" spans="1:4" ht="18" customHeight="1">
      <c r="A48" s="33" t="s">
        <v>2156</v>
      </c>
      <c r="B48" s="47"/>
      <c r="C48" s="62">
        <v>0</v>
      </c>
      <c r="D48" s="12"/>
    </row>
    <row r="49" spans="1:4" ht="18" customHeight="1">
      <c r="A49" s="33" t="s">
        <v>2157</v>
      </c>
      <c r="B49" s="47"/>
      <c r="C49" s="62">
        <v>0</v>
      </c>
      <c r="D49" s="12"/>
    </row>
    <row r="50" spans="1:4" ht="18" customHeight="1">
      <c r="A50" s="33" t="s">
        <v>2158</v>
      </c>
      <c r="B50" s="47"/>
      <c r="C50" s="62">
        <v>0</v>
      </c>
      <c r="D50" s="12"/>
    </row>
    <row r="51" spans="1:4" ht="18" customHeight="1">
      <c r="A51" s="32" t="s">
        <v>2159</v>
      </c>
      <c r="B51" s="47">
        <v>120</v>
      </c>
      <c r="C51" s="62">
        <v>0</v>
      </c>
      <c r="D51" s="12"/>
    </row>
    <row r="52" spans="1:4" ht="18" customHeight="1">
      <c r="A52" s="35"/>
      <c r="B52" s="47"/>
      <c r="C52" s="62"/>
      <c r="D52" s="12"/>
    </row>
    <row r="53" spans="1:4" ht="18" customHeight="1">
      <c r="A53" s="35"/>
      <c r="B53" s="47"/>
      <c r="C53" s="47"/>
      <c r="D53" s="12"/>
    </row>
    <row r="54" spans="1:4" ht="18" customHeight="1">
      <c r="A54" s="51" t="s">
        <v>2160</v>
      </c>
      <c r="B54" s="47">
        <v>6398</v>
      </c>
      <c r="C54" s="47">
        <f>C4+C36+C41+C47+C51</f>
        <v>6598</v>
      </c>
      <c r="D54" s="12">
        <v>1.0312597686777119</v>
      </c>
    </row>
    <row r="55" spans="1:4" ht="18" customHeight="1">
      <c r="A55" s="51" t="s">
        <v>2161</v>
      </c>
      <c r="B55" s="47"/>
      <c r="C55" s="47"/>
      <c r="D55" s="12"/>
    </row>
    <row r="56" spans="1:4" ht="18" customHeight="1">
      <c r="A56" s="51" t="s">
        <v>2162</v>
      </c>
      <c r="B56" s="47">
        <f>B51+B4</f>
        <v>6398</v>
      </c>
      <c r="C56" s="47">
        <v>6598</v>
      </c>
      <c r="D56" s="12">
        <v>1.0312597686777119</v>
      </c>
    </row>
  </sheetData>
  <mergeCells count="1">
    <mergeCell ref="A1:D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0"/>
  <sheetViews>
    <sheetView showZeros="0" view="pageBreakPreview" topLeftCell="A46" zoomScaleSheetLayoutView="100" workbookViewId="0">
      <selection activeCell="E8" sqref="E8"/>
    </sheetView>
  </sheetViews>
  <sheetFormatPr defaultColWidth="9" defaultRowHeight="14.25"/>
  <cols>
    <col min="1" max="1" width="36.75" style="54" customWidth="1"/>
    <col min="2" max="2" width="11.375" style="54" customWidth="1"/>
    <col min="3" max="3" width="13.25" style="54" customWidth="1"/>
    <col min="4" max="4" width="13.25" style="54" hidden="1" customWidth="1"/>
    <col min="5" max="5" width="13.25" style="55" customWidth="1"/>
    <col min="6" max="6" width="13.25" style="55" hidden="1" customWidth="1"/>
    <col min="7" max="7" width="13.25" style="54" customWidth="1"/>
    <col min="8" max="16384" width="9" style="54"/>
  </cols>
  <sheetData>
    <row r="1" spans="1:7" ht="15.75" customHeight="1">
      <c r="A1" s="328" t="s">
        <v>2163</v>
      </c>
      <c r="B1" s="328"/>
      <c r="C1" s="328"/>
      <c r="D1" s="328"/>
      <c r="E1" s="328"/>
      <c r="F1" s="328"/>
      <c r="G1" s="328"/>
    </row>
    <row r="2" spans="1:7" ht="15" customHeight="1">
      <c r="A2" s="56" t="s">
        <v>2164</v>
      </c>
      <c r="B2" s="56"/>
      <c r="C2" s="57"/>
      <c r="D2" s="57"/>
      <c r="E2" s="57"/>
      <c r="F2" s="57"/>
      <c r="G2" s="57" t="s">
        <v>2</v>
      </c>
    </row>
    <row r="3" spans="1:7" ht="25.5" customHeight="1">
      <c r="A3" s="58" t="s">
        <v>2111</v>
      </c>
      <c r="B3" s="19" t="s">
        <v>4</v>
      </c>
      <c r="C3" s="19" t="s">
        <v>33</v>
      </c>
      <c r="D3" s="19" t="s">
        <v>34</v>
      </c>
      <c r="E3" s="19" t="s">
        <v>5</v>
      </c>
      <c r="F3" s="19" t="s">
        <v>35</v>
      </c>
      <c r="G3" s="20" t="s">
        <v>36</v>
      </c>
    </row>
    <row r="4" spans="1:7" ht="25.5" customHeight="1">
      <c r="A4" s="59" t="s">
        <v>2112</v>
      </c>
      <c r="B4" s="289">
        <f>SUM(B5:B35)</f>
        <v>6278</v>
      </c>
      <c r="C4" s="289">
        <f>SUM(C5:C35)</f>
        <v>6522</v>
      </c>
      <c r="D4" s="290"/>
      <c r="E4" s="290">
        <v>6522</v>
      </c>
      <c r="F4" s="290"/>
      <c r="G4" s="291">
        <f>E4/C4</f>
        <v>1</v>
      </c>
    </row>
    <row r="5" spans="1:7" ht="25.5" customHeight="1">
      <c r="A5" s="33" t="s">
        <v>2113</v>
      </c>
      <c r="B5" s="289"/>
      <c r="C5" s="289"/>
      <c r="D5" s="290"/>
      <c r="E5" s="290">
        <v>0</v>
      </c>
      <c r="F5" s="290"/>
      <c r="G5" s="291"/>
    </row>
    <row r="6" spans="1:7" ht="25.5" customHeight="1">
      <c r="A6" s="33" t="s">
        <v>2114</v>
      </c>
      <c r="B6" s="289"/>
      <c r="C6" s="289"/>
      <c r="D6" s="290"/>
      <c r="E6" s="290">
        <v>0</v>
      </c>
      <c r="F6" s="290"/>
      <c r="G6" s="291"/>
    </row>
    <row r="7" spans="1:7" ht="25.5" customHeight="1">
      <c r="A7" s="33" t="s">
        <v>2115</v>
      </c>
      <c r="B7" s="289"/>
      <c r="C7" s="289"/>
      <c r="D7" s="290"/>
      <c r="E7" s="290">
        <v>0</v>
      </c>
      <c r="F7" s="290"/>
      <c r="G7" s="291"/>
    </row>
    <row r="8" spans="1:7" ht="25.5" customHeight="1">
      <c r="A8" s="33" t="s">
        <v>2116</v>
      </c>
      <c r="B8" s="289"/>
      <c r="C8" s="289"/>
      <c r="D8" s="290"/>
      <c r="E8" s="290">
        <v>0</v>
      </c>
      <c r="F8" s="290"/>
      <c r="G8" s="291"/>
    </row>
    <row r="9" spans="1:7" ht="25.5" customHeight="1">
      <c r="A9" s="33" t="s">
        <v>2117</v>
      </c>
      <c r="B9" s="289"/>
      <c r="C9" s="289"/>
      <c r="D9" s="290"/>
      <c r="E9" s="290">
        <v>0</v>
      </c>
      <c r="F9" s="290"/>
      <c r="G9" s="291"/>
    </row>
    <row r="10" spans="1:7" ht="25.5" customHeight="1">
      <c r="A10" s="33" t="s">
        <v>2118</v>
      </c>
      <c r="B10" s="289"/>
      <c r="C10" s="289"/>
      <c r="D10" s="290"/>
      <c r="E10" s="290">
        <v>0</v>
      </c>
      <c r="F10" s="290"/>
      <c r="G10" s="291"/>
    </row>
    <row r="11" spans="1:7" ht="25.5" customHeight="1">
      <c r="A11" s="33" t="s">
        <v>2119</v>
      </c>
      <c r="B11" s="289"/>
      <c r="C11" s="289"/>
      <c r="D11" s="290"/>
      <c r="E11" s="290">
        <v>0</v>
      </c>
      <c r="F11" s="290"/>
      <c r="G11" s="291"/>
    </row>
    <row r="12" spans="1:7" ht="25.5" customHeight="1">
      <c r="A12" s="33" t="s">
        <v>2120</v>
      </c>
      <c r="B12" s="289"/>
      <c r="C12" s="289"/>
      <c r="D12" s="290"/>
      <c r="E12" s="290">
        <v>0</v>
      </c>
      <c r="F12" s="290"/>
      <c r="G12" s="291"/>
    </row>
    <row r="13" spans="1:7" ht="25.5" customHeight="1">
      <c r="A13" s="33" t="s">
        <v>2121</v>
      </c>
      <c r="B13" s="289">
        <v>11</v>
      </c>
      <c r="C13" s="289"/>
      <c r="D13" s="290"/>
      <c r="E13" s="290">
        <v>0</v>
      </c>
      <c r="F13" s="290"/>
      <c r="G13" s="291"/>
    </row>
    <row r="14" spans="1:7" ht="25.5" customHeight="1">
      <c r="A14" s="33" t="s">
        <v>2122</v>
      </c>
      <c r="B14" s="289"/>
      <c r="C14" s="289"/>
      <c r="D14" s="290"/>
      <c r="E14" s="290">
        <v>0</v>
      </c>
      <c r="F14" s="290"/>
      <c r="G14" s="291"/>
    </row>
    <row r="15" spans="1:7" ht="25.5" customHeight="1">
      <c r="A15" s="33" t="s">
        <v>2123</v>
      </c>
      <c r="B15" s="289"/>
      <c r="C15" s="289"/>
      <c r="D15" s="290"/>
      <c r="E15" s="290">
        <v>0</v>
      </c>
      <c r="F15" s="290"/>
      <c r="G15" s="291"/>
    </row>
    <row r="16" spans="1:7" ht="25.5" customHeight="1">
      <c r="A16" s="33" t="s">
        <v>2124</v>
      </c>
      <c r="B16" s="289">
        <v>6267</v>
      </c>
      <c r="C16" s="289">
        <v>6522</v>
      </c>
      <c r="D16" s="290"/>
      <c r="E16" s="290">
        <v>0</v>
      </c>
      <c r="F16" s="290"/>
      <c r="G16" s="291"/>
    </row>
    <row r="17" spans="1:7" ht="25.5" customHeight="1">
      <c r="A17" s="33" t="s">
        <v>2125</v>
      </c>
      <c r="B17" s="289"/>
      <c r="C17" s="289"/>
      <c r="D17" s="290"/>
      <c r="E17" s="290">
        <v>0</v>
      </c>
      <c r="F17" s="290"/>
      <c r="G17" s="291"/>
    </row>
    <row r="18" spans="1:7" ht="25.5" customHeight="1">
      <c r="A18" s="33" t="s">
        <v>2126</v>
      </c>
      <c r="B18" s="289"/>
      <c r="C18" s="289"/>
      <c r="D18" s="290"/>
      <c r="E18" s="290">
        <v>0</v>
      </c>
      <c r="F18" s="290"/>
      <c r="G18" s="291"/>
    </row>
    <row r="19" spans="1:7" ht="25.5" customHeight="1">
      <c r="A19" s="33" t="s">
        <v>2127</v>
      </c>
      <c r="B19" s="289"/>
      <c r="C19" s="289"/>
      <c r="D19" s="290"/>
      <c r="E19" s="290">
        <v>0</v>
      </c>
      <c r="F19" s="290"/>
      <c r="G19" s="291"/>
    </row>
    <row r="20" spans="1:7" ht="25.5" customHeight="1">
      <c r="A20" s="33" t="s">
        <v>2128</v>
      </c>
      <c r="B20" s="289"/>
      <c r="C20" s="289"/>
      <c r="D20" s="290"/>
      <c r="E20" s="290">
        <v>0</v>
      </c>
      <c r="F20" s="290"/>
      <c r="G20" s="291"/>
    </row>
    <row r="21" spans="1:7" ht="25.5" customHeight="1">
      <c r="A21" s="33" t="s">
        <v>2129</v>
      </c>
      <c r="B21" s="289"/>
      <c r="C21" s="289"/>
      <c r="D21" s="290"/>
      <c r="E21" s="290">
        <v>0</v>
      </c>
      <c r="F21" s="290"/>
      <c r="G21" s="291"/>
    </row>
    <row r="22" spans="1:7" ht="25.5" customHeight="1">
      <c r="A22" s="33" t="s">
        <v>2130</v>
      </c>
      <c r="B22" s="289"/>
      <c r="C22" s="289"/>
      <c r="D22" s="290"/>
      <c r="E22" s="290">
        <v>0</v>
      </c>
      <c r="F22" s="290"/>
      <c r="G22" s="291"/>
    </row>
    <row r="23" spans="1:7" ht="25.5" customHeight="1">
      <c r="A23" s="33" t="s">
        <v>2131</v>
      </c>
      <c r="B23" s="289"/>
      <c r="C23" s="289"/>
      <c r="D23" s="290"/>
      <c r="E23" s="290">
        <v>0</v>
      </c>
      <c r="F23" s="290"/>
      <c r="G23" s="291"/>
    </row>
    <row r="24" spans="1:7" ht="25.5" customHeight="1">
      <c r="A24" s="33" t="s">
        <v>2132</v>
      </c>
      <c r="B24" s="289"/>
      <c r="C24" s="289"/>
      <c r="D24" s="290"/>
      <c r="E24" s="290">
        <v>0</v>
      </c>
      <c r="F24" s="290"/>
      <c r="G24" s="291"/>
    </row>
    <row r="25" spans="1:7" ht="25.5" customHeight="1">
      <c r="A25" s="33" t="s">
        <v>2133</v>
      </c>
      <c r="B25" s="289"/>
      <c r="C25" s="289"/>
      <c r="D25" s="290"/>
      <c r="E25" s="290">
        <v>0</v>
      </c>
      <c r="F25" s="290"/>
      <c r="G25" s="291"/>
    </row>
    <row r="26" spans="1:7" ht="25.5" customHeight="1">
      <c r="A26" s="33" t="s">
        <v>2134</v>
      </c>
      <c r="B26" s="289"/>
      <c r="C26" s="289"/>
      <c r="D26" s="290"/>
      <c r="E26" s="290">
        <v>0</v>
      </c>
      <c r="F26" s="290"/>
      <c r="G26" s="291"/>
    </row>
    <row r="27" spans="1:7" ht="25.5" customHeight="1">
      <c r="A27" s="33" t="s">
        <v>2135</v>
      </c>
      <c r="B27" s="289"/>
      <c r="C27" s="289"/>
      <c r="D27" s="290"/>
      <c r="E27" s="290">
        <v>0</v>
      </c>
      <c r="F27" s="290"/>
      <c r="G27" s="291"/>
    </row>
    <row r="28" spans="1:7" ht="25.5" customHeight="1">
      <c r="A28" s="33" t="s">
        <v>2136</v>
      </c>
      <c r="B28" s="289"/>
      <c r="C28" s="289"/>
      <c r="D28" s="290"/>
      <c r="E28" s="290">
        <v>0</v>
      </c>
      <c r="F28" s="290"/>
      <c r="G28" s="291"/>
    </row>
    <row r="29" spans="1:7" ht="25.5" customHeight="1">
      <c r="A29" s="33" t="s">
        <v>2137</v>
      </c>
      <c r="B29" s="289"/>
      <c r="C29" s="289"/>
      <c r="D29" s="290"/>
      <c r="E29" s="290">
        <v>0</v>
      </c>
      <c r="F29" s="290"/>
      <c r="G29" s="291"/>
    </row>
    <row r="30" spans="1:7" ht="25.5" customHeight="1">
      <c r="A30" s="33" t="s">
        <v>2138</v>
      </c>
      <c r="B30" s="289"/>
      <c r="C30" s="289"/>
      <c r="D30" s="290"/>
      <c r="E30" s="290">
        <v>0</v>
      </c>
      <c r="F30" s="290"/>
      <c r="G30" s="291"/>
    </row>
    <row r="31" spans="1:7" ht="25.5" customHeight="1">
      <c r="A31" s="33" t="s">
        <v>2139</v>
      </c>
      <c r="B31" s="289"/>
      <c r="C31" s="289"/>
      <c r="D31" s="290"/>
      <c r="E31" s="290">
        <v>0</v>
      </c>
      <c r="F31" s="290"/>
      <c r="G31" s="291"/>
    </row>
    <row r="32" spans="1:7" ht="25.5" customHeight="1">
      <c r="A32" s="33" t="s">
        <v>2140</v>
      </c>
      <c r="B32" s="289"/>
      <c r="C32" s="289"/>
      <c r="D32" s="290"/>
      <c r="E32" s="290">
        <v>0</v>
      </c>
      <c r="F32" s="290"/>
      <c r="G32" s="291"/>
    </row>
    <row r="33" spans="1:7" ht="25.5" customHeight="1">
      <c r="A33" s="33" t="s">
        <v>2141</v>
      </c>
      <c r="B33" s="289"/>
      <c r="C33" s="289"/>
      <c r="D33" s="290"/>
      <c r="E33" s="290">
        <v>0</v>
      </c>
      <c r="F33" s="290"/>
      <c r="G33" s="291"/>
    </row>
    <row r="34" spans="1:7" ht="25.5" customHeight="1">
      <c r="A34" s="33" t="s">
        <v>2142</v>
      </c>
      <c r="B34" s="289"/>
      <c r="C34" s="289"/>
      <c r="D34" s="290"/>
      <c r="E34" s="290">
        <v>0</v>
      </c>
      <c r="F34" s="290"/>
      <c r="G34" s="291"/>
    </row>
    <row r="35" spans="1:7" ht="25.5" customHeight="1">
      <c r="A35" s="33" t="s">
        <v>2143</v>
      </c>
      <c r="B35" s="289"/>
      <c r="C35" s="289"/>
      <c r="D35" s="290"/>
      <c r="E35" s="290">
        <v>6522</v>
      </c>
      <c r="F35" s="290"/>
      <c r="G35" s="291"/>
    </row>
    <row r="36" spans="1:7" ht="25.5" customHeight="1">
      <c r="A36" s="32" t="s">
        <v>2144</v>
      </c>
      <c r="B36" s="290"/>
      <c r="C36" s="290"/>
      <c r="D36" s="290"/>
      <c r="E36" s="290">
        <v>0</v>
      </c>
      <c r="F36" s="290"/>
      <c r="G36" s="291"/>
    </row>
    <row r="37" spans="1:7" ht="25.5" customHeight="1">
      <c r="A37" s="33" t="s">
        <v>2145</v>
      </c>
      <c r="B37" s="290"/>
      <c r="C37" s="290"/>
      <c r="D37" s="290"/>
      <c r="E37" s="290">
        <v>0</v>
      </c>
      <c r="F37" s="290"/>
      <c r="G37" s="291"/>
    </row>
    <row r="38" spans="1:7" ht="25.5" customHeight="1">
      <c r="A38" s="33" t="s">
        <v>2146</v>
      </c>
      <c r="B38" s="290"/>
      <c r="C38" s="290"/>
      <c r="D38" s="290"/>
      <c r="E38" s="290">
        <v>0</v>
      </c>
      <c r="F38" s="290"/>
      <c r="G38" s="291"/>
    </row>
    <row r="39" spans="1:7" ht="25.5" customHeight="1">
      <c r="A39" s="33" t="s">
        <v>2147</v>
      </c>
      <c r="B39" s="290"/>
      <c r="C39" s="290"/>
      <c r="D39" s="290"/>
      <c r="E39" s="290">
        <v>0</v>
      </c>
      <c r="F39" s="290"/>
      <c r="G39" s="291"/>
    </row>
    <row r="40" spans="1:7" ht="25.5" customHeight="1">
      <c r="A40" s="33" t="s">
        <v>2148</v>
      </c>
      <c r="B40" s="290"/>
      <c r="C40" s="290"/>
      <c r="D40" s="290"/>
      <c r="E40" s="290">
        <v>0</v>
      </c>
      <c r="F40" s="290"/>
      <c r="G40" s="291"/>
    </row>
    <row r="41" spans="1:7" ht="25.5" customHeight="1">
      <c r="A41" s="32" t="s">
        <v>2149</v>
      </c>
      <c r="B41" s="290"/>
      <c r="C41" s="292">
        <v>76</v>
      </c>
      <c r="D41" s="290"/>
      <c r="E41" s="290">
        <v>76</v>
      </c>
      <c r="F41" s="290"/>
      <c r="G41" s="291">
        <f>E41/C41</f>
        <v>1</v>
      </c>
    </row>
    <row r="42" spans="1:7" ht="25.5" customHeight="1">
      <c r="A42" s="33" t="s">
        <v>2150</v>
      </c>
      <c r="B42" s="290"/>
      <c r="C42" s="290"/>
      <c r="D42" s="290"/>
      <c r="E42" s="290">
        <v>0</v>
      </c>
      <c r="F42" s="290"/>
      <c r="G42" s="291"/>
    </row>
    <row r="43" spans="1:7" ht="25.5" customHeight="1">
      <c r="A43" s="33" t="s">
        <v>2151</v>
      </c>
      <c r="B43" s="290"/>
      <c r="C43" s="290">
        <v>76</v>
      </c>
      <c r="D43" s="290"/>
      <c r="E43" s="290">
        <v>76</v>
      </c>
      <c r="F43" s="290"/>
      <c r="G43" s="291">
        <f>E43/C43</f>
        <v>1</v>
      </c>
    </row>
    <row r="44" spans="1:7" ht="25.5" customHeight="1">
      <c r="A44" s="33" t="s">
        <v>2152</v>
      </c>
      <c r="B44" s="290"/>
      <c r="C44" s="290"/>
      <c r="D44" s="290"/>
      <c r="E44" s="290">
        <v>0</v>
      </c>
      <c r="F44" s="290"/>
      <c r="G44" s="291"/>
    </row>
    <row r="45" spans="1:7" ht="25.5" customHeight="1">
      <c r="A45" s="33" t="s">
        <v>2153</v>
      </c>
      <c r="B45" s="290"/>
      <c r="C45" s="290"/>
      <c r="D45" s="290"/>
      <c r="E45" s="290">
        <v>0</v>
      </c>
      <c r="F45" s="290"/>
      <c r="G45" s="291"/>
    </row>
    <row r="46" spans="1:7" ht="25.5" customHeight="1">
      <c r="A46" s="33" t="s">
        <v>2154</v>
      </c>
      <c r="B46" s="290"/>
      <c r="C46" s="290"/>
      <c r="D46" s="290"/>
      <c r="E46" s="290">
        <v>0</v>
      </c>
      <c r="F46" s="290"/>
      <c r="G46" s="291"/>
    </row>
    <row r="47" spans="1:7" ht="25.5" customHeight="1">
      <c r="A47" s="32" t="s">
        <v>2155</v>
      </c>
      <c r="B47" s="290"/>
      <c r="C47" s="290"/>
      <c r="D47" s="290"/>
      <c r="E47" s="290">
        <v>0</v>
      </c>
      <c r="F47" s="290"/>
      <c r="G47" s="291"/>
    </row>
    <row r="48" spans="1:7" ht="25.5" customHeight="1">
      <c r="A48" s="33" t="s">
        <v>2156</v>
      </c>
      <c r="B48" s="290"/>
      <c r="C48" s="290"/>
      <c r="D48" s="290"/>
      <c r="E48" s="290">
        <v>0</v>
      </c>
      <c r="F48" s="290"/>
      <c r="G48" s="291"/>
    </row>
    <row r="49" spans="1:9" ht="25.5" customHeight="1">
      <c r="A49" s="33" t="s">
        <v>2157</v>
      </c>
      <c r="B49" s="290"/>
      <c r="C49" s="290"/>
      <c r="D49" s="290"/>
      <c r="E49" s="290">
        <v>0</v>
      </c>
      <c r="F49" s="290"/>
      <c r="G49" s="291"/>
    </row>
    <row r="50" spans="1:9" ht="25.5" customHeight="1">
      <c r="A50" s="33" t="s">
        <v>2158</v>
      </c>
      <c r="B50" s="290"/>
      <c r="C50" s="290"/>
      <c r="D50" s="290"/>
      <c r="E50" s="290">
        <v>0</v>
      </c>
      <c r="F50" s="290"/>
      <c r="G50" s="291"/>
    </row>
    <row r="51" spans="1:9" ht="25.5" customHeight="1">
      <c r="A51" s="32" t="s">
        <v>2159</v>
      </c>
      <c r="B51" s="290"/>
      <c r="C51" s="290"/>
      <c r="D51" s="290"/>
      <c r="E51" s="290">
        <v>0</v>
      </c>
      <c r="F51" s="290"/>
      <c r="G51" s="291"/>
    </row>
    <row r="52" spans="1:9" ht="18" customHeight="1">
      <c r="A52" s="35"/>
      <c r="B52" s="283"/>
      <c r="C52" s="283"/>
      <c r="D52" s="283"/>
      <c r="E52" s="283"/>
      <c r="F52" s="283"/>
      <c r="G52" s="284"/>
      <c r="H52" s="26"/>
      <c r="I52" s="26"/>
    </row>
    <row r="53" spans="1:9" ht="18" customHeight="1">
      <c r="A53" s="39" t="s">
        <v>2165</v>
      </c>
      <c r="B53" s="283">
        <f>B4+B36+B41+B47+B51</f>
        <v>6278</v>
      </c>
      <c r="C53" s="283">
        <f>C4+C36+C41+C47+C51</f>
        <v>6598</v>
      </c>
      <c r="D53" s="283"/>
      <c r="E53" s="283">
        <f>E4+E36+E41+E47+E51</f>
        <v>6598</v>
      </c>
      <c r="F53" s="285"/>
      <c r="G53" s="284">
        <f>E53/C53</f>
        <v>1</v>
      </c>
      <c r="H53" s="26"/>
      <c r="I53" s="26"/>
    </row>
    <row r="54" spans="1:9" ht="18" customHeight="1">
      <c r="A54" s="39" t="s">
        <v>2161</v>
      </c>
      <c r="B54" s="283"/>
      <c r="C54" s="283"/>
      <c r="D54" s="283"/>
      <c r="E54" s="283"/>
      <c r="F54" s="285"/>
      <c r="G54" s="284"/>
      <c r="H54" s="26"/>
      <c r="I54" s="26"/>
    </row>
    <row r="55" spans="1:9" ht="18" customHeight="1">
      <c r="A55" s="39" t="s">
        <v>2166</v>
      </c>
      <c r="B55" s="283"/>
      <c r="C55" s="283"/>
      <c r="D55" s="283"/>
      <c r="E55" s="283"/>
      <c r="F55" s="285"/>
      <c r="G55" s="284"/>
      <c r="H55" s="26"/>
      <c r="I55" s="26"/>
    </row>
    <row r="56" spans="1:9" ht="18" customHeight="1">
      <c r="A56" s="39"/>
      <c r="B56" s="286"/>
      <c r="C56" s="286"/>
      <c r="D56" s="286"/>
      <c r="E56" s="286"/>
      <c r="F56" s="286"/>
      <c r="G56" s="287"/>
      <c r="H56" s="26"/>
      <c r="I56" s="26"/>
    </row>
    <row r="57" spans="1:9" ht="18" customHeight="1">
      <c r="A57" s="60" t="s">
        <v>1908</v>
      </c>
      <c r="B57" s="286"/>
      <c r="C57" s="283"/>
      <c r="D57" s="283"/>
      <c r="E57" s="283"/>
      <c r="F57" s="288"/>
      <c r="G57" s="284"/>
      <c r="H57" s="26"/>
      <c r="I57" s="26"/>
    </row>
    <row r="58" spans="1:9" ht="18" customHeight="1">
      <c r="A58" s="60" t="s">
        <v>2167</v>
      </c>
      <c r="B58" s="283"/>
      <c r="C58" s="283"/>
      <c r="D58" s="283"/>
      <c r="E58" s="283"/>
      <c r="F58" s="288"/>
      <c r="G58" s="284"/>
      <c r="H58" s="26"/>
      <c r="I58" s="26"/>
    </row>
    <row r="59" spans="1:9" ht="18" customHeight="1">
      <c r="A59" s="39"/>
      <c r="B59" s="286"/>
      <c r="C59" s="283"/>
      <c r="D59" s="283"/>
      <c r="E59" s="283"/>
      <c r="F59" s="286"/>
      <c r="G59" s="286"/>
      <c r="H59" s="26"/>
      <c r="I59" s="26"/>
    </row>
    <row r="60" spans="1:9" ht="18" customHeight="1">
      <c r="A60" s="39" t="s">
        <v>2168</v>
      </c>
      <c r="B60" s="283">
        <f>B4+B36+B41+B47+B51</f>
        <v>6278</v>
      </c>
      <c r="C60" s="283">
        <v>6598</v>
      </c>
      <c r="D60" s="283"/>
      <c r="E60" s="283">
        <v>6598</v>
      </c>
      <c r="F60" s="288"/>
      <c r="G60" s="288">
        <f>E60/C60</f>
        <v>1</v>
      </c>
    </row>
  </sheetData>
  <mergeCells count="1">
    <mergeCell ref="A1:G1"/>
  </mergeCells>
  <phoneticPr fontId="44" type="noConversion"/>
  <printOptions horizontalCentered="1"/>
  <pageMargins left="0.74791666666666701" right="0.74791666666666701" top="0.43263888888888902" bottom="0.43263888888888902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2"/>
  <sheetViews>
    <sheetView showZeros="0" view="pageBreakPreview" topLeftCell="A10" zoomScaleSheetLayoutView="100" workbookViewId="0">
      <selection activeCell="B39" sqref="B39"/>
    </sheetView>
  </sheetViews>
  <sheetFormatPr defaultColWidth="9" defaultRowHeight="14.25"/>
  <cols>
    <col min="1" max="1" width="36.125" style="40" customWidth="1"/>
    <col min="2" max="2" width="14.125" style="40" customWidth="1"/>
    <col min="3" max="3" width="13.125" style="41" customWidth="1"/>
    <col min="4" max="4" width="13.25" style="40" customWidth="1"/>
    <col min="5" max="5" width="9.5" style="40" customWidth="1"/>
    <col min="6" max="16384" width="9" style="40"/>
  </cols>
  <sheetData>
    <row r="1" spans="1:4" ht="18" customHeight="1">
      <c r="A1" s="327" t="s">
        <v>2169</v>
      </c>
      <c r="B1" s="327"/>
      <c r="C1" s="327"/>
      <c r="D1" s="327"/>
    </row>
    <row r="2" spans="1:4" ht="18" customHeight="1">
      <c r="A2" s="42" t="s">
        <v>2170</v>
      </c>
      <c r="B2" s="42"/>
      <c r="C2" s="43"/>
      <c r="D2" s="43" t="s">
        <v>2</v>
      </c>
    </row>
    <row r="3" spans="1:4" ht="15.75" customHeight="1">
      <c r="A3" s="44" t="s">
        <v>2111</v>
      </c>
      <c r="B3" s="19" t="s">
        <v>4</v>
      </c>
      <c r="C3" s="19" t="s">
        <v>5</v>
      </c>
      <c r="D3" s="20" t="s">
        <v>6</v>
      </c>
    </row>
    <row r="4" spans="1:4" ht="15.75" customHeight="1">
      <c r="A4" s="45" t="s">
        <v>2171</v>
      </c>
      <c r="B4" s="19"/>
      <c r="C4" s="19"/>
      <c r="D4" s="281"/>
    </row>
    <row r="5" spans="1:4" ht="15.75" customHeight="1">
      <c r="A5" s="45" t="s">
        <v>2172</v>
      </c>
      <c r="B5" s="19"/>
      <c r="C5" s="19"/>
      <c r="D5" s="281"/>
    </row>
    <row r="6" spans="1:4" ht="15.75" customHeight="1">
      <c r="A6" s="45" t="s">
        <v>2173</v>
      </c>
      <c r="B6" s="19"/>
      <c r="C6" s="19"/>
      <c r="D6" s="281"/>
    </row>
    <row r="7" spans="1:4" ht="15.75" customHeight="1">
      <c r="A7" s="45" t="s">
        <v>2174</v>
      </c>
      <c r="B7" s="19"/>
      <c r="C7" s="19"/>
      <c r="D7" s="281"/>
    </row>
    <row r="8" spans="1:4" ht="15.75" customHeight="1">
      <c r="A8" s="45" t="s">
        <v>2175</v>
      </c>
      <c r="B8" s="19"/>
      <c r="C8" s="19"/>
      <c r="D8" s="281"/>
    </row>
    <row r="9" spans="1:4" ht="15.75" customHeight="1">
      <c r="A9" s="45" t="s">
        <v>2176</v>
      </c>
      <c r="B9" s="19"/>
      <c r="C9" s="19"/>
      <c r="D9" s="281"/>
    </row>
    <row r="10" spans="1:4" ht="15.75" customHeight="1">
      <c r="A10" s="45" t="s">
        <v>2177</v>
      </c>
      <c r="B10" s="19"/>
      <c r="C10" s="19"/>
      <c r="D10" s="281"/>
    </row>
    <row r="11" spans="1:4" ht="15.75" customHeight="1">
      <c r="A11" s="45" t="s">
        <v>2178</v>
      </c>
      <c r="B11" s="19"/>
      <c r="C11" s="19"/>
      <c r="D11" s="281"/>
    </row>
    <row r="12" spans="1:4" ht="15.75" customHeight="1">
      <c r="A12" s="45" t="s">
        <v>2179</v>
      </c>
      <c r="B12" s="19"/>
      <c r="C12" s="19"/>
      <c r="D12" s="281"/>
    </row>
    <row r="13" spans="1:4" ht="15.75" customHeight="1">
      <c r="A13" s="45" t="s">
        <v>2180</v>
      </c>
      <c r="B13" s="19"/>
      <c r="C13" s="19"/>
      <c r="D13" s="281"/>
    </row>
    <row r="14" spans="1:4" ht="15.75" customHeight="1">
      <c r="A14" s="45" t="s">
        <v>2181</v>
      </c>
      <c r="B14" s="254">
        <v>6178</v>
      </c>
      <c r="C14" s="19"/>
      <c r="D14" s="281">
        <f>C14/B14</f>
        <v>0</v>
      </c>
    </row>
    <row r="15" spans="1:4" ht="15.75" customHeight="1">
      <c r="A15" s="45" t="s">
        <v>2182</v>
      </c>
      <c r="B15" s="19"/>
      <c r="C15" s="19"/>
      <c r="D15" s="281"/>
    </row>
    <row r="16" spans="1:4" ht="15.75" customHeight="1">
      <c r="A16" s="45" t="s">
        <v>2183</v>
      </c>
      <c r="B16" s="19"/>
      <c r="C16" s="19"/>
      <c r="D16" s="281"/>
    </row>
    <row r="17" spans="1:6" ht="15.75" customHeight="1">
      <c r="A17" s="45" t="s">
        <v>2184</v>
      </c>
      <c r="B17" s="19"/>
      <c r="C17" s="19"/>
      <c r="D17" s="281"/>
    </row>
    <row r="18" spans="1:6" ht="15.75" customHeight="1">
      <c r="A18" s="45" t="s">
        <v>2185</v>
      </c>
      <c r="B18" s="19"/>
      <c r="C18" s="19"/>
      <c r="D18" s="281"/>
    </row>
    <row r="19" spans="1:6" ht="15.75" customHeight="1">
      <c r="A19" s="45" t="s">
        <v>2186</v>
      </c>
      <c r="B19" s="19"/>
      <c r="C19" s="19"/>
      <c r="D19" s="281"/>
    </row>
    <row r="20" spans="1:6" ht="15.75" customHeight="1">
      <c r="A20" s="45" t="s">
        <v>2187</v>
      </c>
      <c r="B20" s="19"/>
      <c r="C20" s="19"/>
      <c r="D20" s="281"/>
    </row>
    <row r="21" spans="1:6" ht="15.75" customHeight="1">
      <c r="A21" s="45" t="s">
        <v>2188</v>
      </c>
      <c r="B21" s="19"/>
      <c r="C21" s="19"/>
      <c r="D21" s="281"/>
    </row>
    <row r="22" spans="1:6" ht="15.75" customHeight="1">
      <c r="A22" s="45" t="s">
        <v>2189</v>
      </c>
      <c r="B22" s="19"/>
      <c r="C22" s="19"/>
      <c r="D22" s="281"/>
    </row>
    <row r="23" spans="1:6" ht="15.75" customHeight="1">
      <c r="A23" s="45" t="s">
        <v>2190</v>
      </c>
      <c r="B23" s="19"/>
      <c r="C23" s="19"/>
      <c r="D23" s="281"/>
    </row>
    <row r="24" spans="1:6" ht="15.75" customHeight="1">
      <c r="A24" s="45" t="s">
        <v>2191</v>
      </c>
      <c r="B24" s="19"/>
      <c r="C24" s="19"/>
      <c r="D24" s="281"/>
    </row>
    <row r="25" spans="1:6" ht="15.75" customHeight="1">
      <c r="A25" s="45" t="s">
        <v>2192</v>
      </c>
      <c r="B25" s="19"/>
      <c r="C25" s="19"/>
      <c r="D25" s="281"/>
    </row>
    <row r="26" spans="1:6" ht="15.75" customHeight="1">
      <c r="A26" s="45" t="s">
        <v>2193</v>
      </c>
      <c r="B26" s="19"/>
      <c r="C26" s="19"/>
      <c r="D26" s="281"/>
    </row>
    <row r="27" spans="1:6" ht="15.75" customHeight="1">
      <c r="A27" s="45" t="s">
        <v>2194</v>
      </c>
      <c r="B27" s="19"/>
      <c r="C27" s="19"/>
      <c r="D27" s="281"/>
    </row>
    <row r="28" spans="1:6" ht="15.75" customHeight="1">
      <c r="A28" s="45" t="s">
        <v>2195</v>
      </c>
      <c r="B28" s="19"/>
      <c r="C28" s="19"/>
      <c r="D28" s="281"/>
    </row>
    <row r="29" spans="1:6" ht="15.75" customHeight="1">
      <c r="A29" s="45" t="s">
        <v>2196</v>
      </c>
      <c r="B29" s="254">
        <v>220</v>
      </c>
      <c r="C29" s="46">
        <v>6569</v>
      </c>
      <c r="D29" s="280">
        <f>C29/B29</f>
        <v>29.859090909090909</v>
      </c>
    </row>
    <row r="30" spans="1:6" ht="18" customHeight="1">
      <c r="A30" s="45" t="s">
        <v>2197</v>
      </c>
      <c r="B30" s="47">
        <v>220</v>
      </c>
      <c r="C30" s="46">
        <v>6569</v>
      </c>
      <c r="D30" s="280">
        <f>C30/B30</f>
        <v>29.859090909090909</v>
      </c>
      <c r="E30" s="48"/>
      <c r="F30" s="48"/>
    </row>
    <row r="31" spans="1:6" ht="18" customHeight="1">
      <c r="A31" s="49" t="s">
        <v>2198</v>
      </c>
      <c r="B31" s="47"/>
      <c r="C31" s="47"/>
      <c r="D31" s="282"/>
      <c r="E31" s="48"/>
      <c r="F31" s="48"/>
    </row>
    <row r="32" spans="1:6" ht="18" customHeight="1">
      <c r="A32" s="35" t="s">
        <v>2199</v>
      </c>
      <c r="B32" s="47"/>
      <c r="C32" s="47"/>
      <c r="D32" s="282"/>
      <c r="E32" s="48"/>
      <c r="F32" s="48"/>
    </row>
    <row r="33" spans="1:6" ht="18" customHeight="1">
      <c r="A33" s="35" t="s">
        <v>2198</v>
      </c>
      <c r="B33" s="47"/>
      <c r="C33" s="47"/>
      <c r="D33" s="282"/>
      <c r="E33" s="48"/>
      <c r="F33" s="48"/>
    </row>
    <row r="34" spans="1:6" ht="18" customHeight="1">
      <c r="A34" s="49" t="s">
        <v>2198</v>
      </c>
      <c r="B34" s="47"/>
      <c r="C34" s="47"/>
      <c r="D34" s="282"/>
      <c r="E34" s="48"/>
      <c r="F34" s="48"/>
    </row>
    <row r="35" spans="1:6" ht="18" customHeight="1">
      <c r="A35" s="49" t="s">
        <v>2198</v>
      </c>
      <c r="B35" s="47"/>
      <c r="C35" s="47"/>
      <c r="D35" s="282"/>
      <c r="E35" s="48"/>
      <c r="F35" s="48"/>
    </row>
    <row r="36" spans="1:6" ht="18" customHeight="1">
      <c r="A36" s="50" t="s">
        <v>2200</v>
      </c>
      <c r="B36" s="47"/>
      <c r="C36" s="47">
        <v>29</v>
      </c>
      <c r="D36" s="282"/>
      <c r="E36" s="48"/>
      <c r="F36" s="48"/>
    </row>
    <row r="37" spans="1:6" ht="18" customHeight="1">
      <c r="A37" s="50"/>
      <c r="B37" s="47"/>
      <c r="C37" s="47"/>
      <c r="D37" s="282"/>
      <c r="E37" s="48"/>
      <c r="F37" s="48"/>
    </row>
    <row r="38" spans="1:6" ht="18" customHeight="1">
      <c r="A38" s="50"/>
      <c r="B38" s="47"/>
      <c r="C38" s="47"/>
      <c r="D38" s="282"/>
      <c r="E38" s="48"/>
      <c r="F38" s="48"/>
    </row>
    <row r="39" spans="1:6" ht="18" customHeight="1">
      <c r="A39" s="51" t="s">
        <v>2201</v>
      </c>
      <c r="B39" s="47">
        <v>6398</v>
      </c>
      <c r="C39" s="47">
        <f>C29+C36</f>
        <v>6598</v>
      </c>
      <c r="D39" s="282">
        <f>C39/B39</f>
        <v>1.0312597686777119</v>
      </c>
      <c r="E39" s="52"/>
      <c r="F39" s="48"/>
    </row>
    <row r="40" spans="1:6" ht="18" customHeight="1">
      <c r="A40" s="51" t="s">
        <v>2202</v>
      </c>
      <c r="B40" s="47"/>
      <c r="C40" s="47"/>
      <c r="D40" s="282"/>
      <c r="E40" s="48"/>
      <c r="F40" s="48"/>
    </row>
    <row r="41" spans="1:6">
      <c r="A41" s="48"/>
      <c r="B41" s="48"/>
      <c r="C41" s="53"/>
      <c r="D41" s="48"/>
      <c r="E41" s="48"/>
      <c r="F41" s="48"/>
    </row>
    <row r="42" spans="1:6">
      <c r="A42" s="48"/>
      <c r="B42" s="48"/>
      <c r="D42" s="48"/>
      <c r="E42" s="48"/>
      <c r="F42" s="48"/>
    </row>
  </sheetData>
  <mergeCells count="1">
    <mergeCell ref="A1:D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5"/>
  <sheetViews>
    <sheetView showZeros="0" view="pageBreakPreview" topLeftCell="A10" zoomScaleSheetLayoutView="100" workbookViewId="0">
      <selection activeCell="J40" sqref="J40"/>
    </sheetView>
  </sheetViews>
  <sheetFormatPr defaultColWidth="9" defaultRowHeight="14.25"/>
  <cols>
    <col min="1" max="1" width="37.25" style="26" customWidth="1"/>
    <col min="2" max="3" width="13.125" style="26" customWidth="1"/>
    <col min="4" max="4" width="13.125" style="26" hidden="1" customWidth="1"/>
    <col min="5" max="5" width="13.125" style="26" customWidth="1"/>
    <col min="6" max="6" width="14.75" style="26" hidden="1" customWidth="1"/>
    <col min="7" max="7" width="10.375" style="26" customWidth="1"/>
    <col min="8" max="16384" width="9" style="26"/>
  </cols>
  <sheetData>
    <row r="1" spans="1:7" ht="33" customHeight="1">
      <c r="A1" s="329" t="s">
        <v>2203</v>
      </c>
      <c r="B1" s="329"/>
      <c r="C1" s="329"/>
      <c r="D1" s="329"/>
      <c r="E1" s="329"/>
      <c r="F1" s="329"/>
      <c r="G1" s="329"/>
    </row>
    <row r="2" spans="1:7" ht="18" customHeight="1">
      <c r="A2" s="27" t="s">
        <v>2204</v>
      </c>
      <c r="B2" s="27"/>
      <c r="C2" s="28"/>
      <c r="D2" s="28"/>
      <c r="E2" s="28"/>
      <c r="F2" s="28"/>
      <c r="G2" s="28" t="s">
        <v>2</v>
      </c>
    </row>
    <row r="3" spans="1:7" ht="20.100000000000001" customHeight="1">
      <c r="A3" s="29" t="s">
        <v>1883</v>
      </c>
      <c r="B3" s="19" t="s">
        <v>4</v>
      </c>
      <c r="C3" s="19" t="s">
        <v>33</v>
      </c>
      <c r="D3" s="19" t="s">
        <v>34</v>
      </c>
      <c r="E3" s="19" t="s">
        <v>5</v>
      </c>
      <c r="F3" s="19" t="s">
        <v>35</v>
      </c>
      <c r="G3" s="20" t="s">
        <v>36</v>
      </c>
    </row>
    <row r="4" spans="1:7" ht="20.100000000000001" customHeight="1">
      <c r="A4" s="30" t="s">
        <v>2205</v>
      </c>
      <c r="B4" s="31">
        <v>6278</v>
      </c>
      <c r="C4" s="31">
        <v>6570</v>
      </c>
      <c r="D4" s="19"/>
      <c r="E4" s="19">
        <v>6569</v>
      </c>
      <c r="F4" s="19"/>
      <c r="G4" s="280">
        <f>E4/C4</f>
        <v>0.99984779299847792</v>
      </c>
    </row>
    <row r="5" spans="1:7" ht="20.100000000000001" customHeight="1">
      <c r="A5" s="32" t="s">
        <v>573</v>
      </c>
      <c r="B5" s="19"/>
      <c r="C5" s="19"/>
      <c r="D5" s="19"/>
      <c r="E5" s="19">
        <v>0</v>
      </c>
      <c r="F5" s="19"/>
      <c r="G5" s="281"/>
    </row>
    <row r="6" spans="1:7" ht="20.100000000000001" customHeight="1">
      <c r="A6" s="32" t="s">
        <v>592</v>
      </c>
      <c r="B6" s="19"/>
      <c r="C6" s="19"/>
      <c r="D6" s="19"/>
      <c r="E6" s="19">
        <v>0</v>
      </c>
      <c r="F6" s="19"/>
      <c r="G6" s="281"/>
    </row>
    <row r="7" spans="1:7" ht="20.100000000000001" customHeight="1">
      <c r="A7" s="33" t="s">
        <v>2206</v>
      </c>
      <c r="B7" s="19"/>
      <c r="C7" s="19"/>
      <c r="D7" s="19"/>
      <c r="E7" s="19">
        <v>0</v>
      </c>
      <c r="F7" s="19"/>
      <c r="G7" s="281"/>
    </row>
    <row r="8" spans="1:7" ht="20.100000000000001" customHeight="1">
      <c r="A8" s="32" t="s">
        <v>2207</v>
      </c>
      <c r="B8" s="34">
        <f>B19+B34</f>
        <v>6278</v>
      </c>
      <c r="C8" s="34">
        <f>C19+C34</f>
        <v>6570</v>
      </c>
      <c r="D8" s="19"/>
      <c r="E8" s="19">
        <v>6569</v>
      </c>
      <c r="F8" s="19"/>
      <c r="G8" s="281">
        <f>E8/C8</f>
        <v>0.99984779299847792</v>
      </c>
    </row>
    <row r="9" spans="1:7" ht="20.100000000000001" customHeight="1">
      <c r="A9" s="32" t="s">
        <v>2208</v>
      </c>
      <c r="B9" s="34"/>
      <c r="C9" s="34"/>
      <c r="D9" s="19"/>
      <c r="E9" s="19">
        <v>0</v>
      </c>
      <c r="F9" s="19"/>
      <c r="G9" s="281"/>
    </row>
    <row r="10" spans="1:7" ht="20.100000000000001" customHeight="1">
      <c r="A10" s="33" t="s">
        <v>2209</v>
      </c>
      <c r="B10" s="34"/>
      <c r="C10" s="34"/>
      <c r="D10" s="19"/>
      <c r="E10" s="19">
        <v>0</v>
      </c>
      <c r="F10" s="19"/>
      <c r="G10" s="281"/>
    </row>
    <row r="11" spans="1:7" ht="20.100000000000001" customHeight="1">
      <c r="A11" s="33" t="s">
        <v>2210</v>
      </c>
      <c r="B11" s="34"/>
      <c r="C11" s="34"/>
      <c r="D11" s="19"/>
      <c r="E11" s="19">
        <v>0</v>
      </c>
      <c r="F11" s="19"/>
      <c r="G11" s="281"/>
    </row>
    <row r="12" spans="1:7" ht="20.100000000000001" customHeight="1">
      <c r="A12" s="33" t="s">
        <v>2211</v>
      </c>
      <c r="B12" s="34"/>
      <c r="C12" s="34"/>
      <c r="D12" s="19"/>
      <c r="E12" s="19">
        <v>0</v>
      </c>
      <c r="F12" s="19"/>
      <c r="G12" s="281"/>
    </row>
    <row r="13" spans="1:7" ht="20.100000000000001" customHeight="1">
      <c r="A13" s="33" t="s">
        <v>2212</v>
      </c>
      <c r="B13" s="34"/>
      <c r="C13" s="34"/>
      <c r="D13" s="19"/>
      <c r="E13" s="19">
        <v>0</v>
      </c>
      <c r="F13" s="19"/>
      <c r="G13" s="281"/>
    </row>
    <row r="14" spans="1:7" ht="20.100000000000001" customHeight="1">
      <c r="A14" s="33" t="s">
        <v>2213</v>
      </c>
      <c r="B14" s="34"/>
      <c r="C14" s="34"/>
      <c r="D14" s="19"/>
      <c r="E14" s="19">
        <v>0</v>
      </c>
      <c r="F14" s="19"/>
      <c r="G14" s="281"/>
    </row>
    <row r="15" spans="1:7" ht="20.100000000000001" customHeight="1">
      <c r="A15" s="33" t="s">
        <v>2214</v>
      </c>
      <c r="B15" s="34"/>
      <c r="C15" s="34"/>
      <c r="D15" s="19"/>
      <c r="E15" s="19">
        <v>0</v>
      </c>
      <c r="F15" s="19"/>
      <c r="G15" s="281"/>
    </row>
    <row r="16" spans="1:7" ht="20.100000000000001" customHeight="1">
      <c r="A16" s="33" t="s">
        <v>2215</v>
      </c>
      <c r="B16" s="34"/>
      <c r="C16" s="34"/>
      <c r="D16" s="19"/>
      <c r="E16" s="19">
        <v>0</v>
      </c>
      <c r="F16" s="19"/>
      <c r="G16" s="281"/>
    </row>
    <row r="17" spans="1:7" ht="20.100000000000001" customHeight="1">
      <c r="A17" s="33" t="s">
        <v>2216</v>
      </c>
      <c r="B17" s="34"/>
      <c r="C17" s="34"/>
      <c r="D17" s="19"/>
      <c r="E17" s="19">
        <v>0</v>
      </c>
      <c r="F17" s="19"/>
      <c r="G17" s="281"/>
    </row>
    <row r="18" spans="1:7" ht="20.100000000000001" customHeight="1">
      <c r="A18" s="33" t="s">
        <v>2217</v>
      </c>
      <c r="B18" s="34"/>
      <c r="C18" s="34"/>
      <c r="D18" s="19"/>
      <c r="E18" s="19">
        <v>0</v>
      </c>
      <c r="F18" s="19"/>
      <c r="G18" s="281"/>
    </row>
    <row r="19" spans="1:7" ht="20.100000000000001" customHeight="1">
      <c r="A19" s="32" t="s">
        <v>2218</v>
      </c>
      <c r="B19" s="34">
        <v>6178</v>
      </c>
      <c r="C19" s="34">
        <v>6470</v>
      </c>
      <c r="D19" s="19"/>
      <c r="E19" s="19">
        <v>0</v>
      </c>
      <c r="F19" s="19"/>
      <c r="G19" s="281"/>
    </row>
    <row r="20" spans="1:7" ht="20.100000000000001" customHeight="1">
      <c r="A20" s="33" t="s">
        <v>2219</v>
      </c>
      <c r="B20" s="34"/>
      <c r="C20" s="34"/>
      <c r="D20" s="19"/>
      <c r="E20" s="19">
        <v>0</v>
      </c>
      <c r="F20" s="19"/>
      <c r="G20" s="281"/>
    </row>
    <row r="21" spans="1:7" ht="20.100000000000001" customHeight="1">
      <c r="A21" s="33" t="s">
        <v>2220</v>
      </c>
      <c r="B21" s="34">
        <v>6178</v>
      </c>
      <c r="C21" s="34">
        <v>6470</v>
      </c>
      <c r="D21" s="19"/>
      <c r="E21" s="19">
        <v>0</v>
      </c>
      <c r="F21" s="19"/>
      <c r="G21" s="281"/>
    </row>
    <row r="22" spans="1:7" ht="20.100000000000001" customHeight="1">
      <c r="A22" s="33" t="s">
        <v>2221</v>
      </c>
      <c r="B22" s="34"/>
      <c r="C22" s="34"/>
      <c r="D22" s="19"/>
      <c r="E22" s="19">
        <v>0</v>
      </c>
      <c r="F22" s="19"/>
      <c r="G22" s="281"/>
    </row>
    <row r="23" spans="1:7" ht="20.100000000000001" customHeight="1">
      <c r="A23" s="33" t="s">
        <v>2222</v>
      </c>
      <c r="B23" s="34"/>
      <c r="C23" s="34"/>
      <c r="D23" s="19"/>
      <c r="E23" s="19">
        <v>0</v>
      </c>
      <c r="F23" s="19"/>
      <c r="G23" s="281"/>
    </row>
    <row r="24" spans="1:7" ht="20.100000000000001" customHeight="1">
      <c r="A24" s="33" t="s">
        <v>2223</v>
      </c>
      <c r="B24" s="34"/>
      <c r="C24" s="34"/>
      <c r="D24" s="19"/>
      <c r="E24" s="19">
        <v>0</v>
      </c>
      <c r="F24" s="19"/>
      <c r="G24" s="281"/>
    </row>
    <row r="25" spans="1:7" ht="20.100000000000001" customHeight="1">
      <c r="A25" s="33" t="s">
        <v>2224</v>
      </c>
      <c r="B25" s="34"/>
      <c r="C25" s="34"/>
      <c r="D25" s="19"/>
      <c r="E25" s="19">
        <v>0</v>
      </c>
      <c r="F25" s="19"/>
      <c r="G25" s="281"/>
    </row>
    <row r="26" spans="1:7" ht="20.100000000000001" customHeight="1">
      <c r="A26" s="33" t="s">
        <v>2225</v>
      </c>
      <c r="B26" s="34"/>
      <c r="C26" s="34"/>
      <c r="D26" s="19"/>
      <c r="E26" s="19">
        <v>0</v>
      </c>
      <c r="F26" s="19"/>
      <c r="G26" s="281"/>
    </row>
    <row r="27" spans="1:7" ht="20.100000000000001" customHeight="1">
      <c r="A27" s="33" t="s">
        <v>2226</v>
      </c>
      <c r="B27" s="34"/>
      <c r="C27" s="34"/>
      <c r="D27" s="19"/>
      <c r="E27" s="19">
        <v>0</v>
      </c>
      <c r="F27" s="19"/>
      <c r="G27" s="281"/>
    </row>
    <row r="28" spans="1:7" ht="20.100000000000001" customHeight="1">
      <c r="A28" s="32" t="s">
        <v>2227</v>
      </c>
      <c r="B28" s="34"/>
      <c r="C28" s="34"/>
      <c r="D28" s="19"/>
      <c r="E28" s="19">
        <v>0</v>
      </c>
      <c r="F28" s="19"/>
      <c r="G28" s="281"/>
    </row>
    <row r="29" spans="1:7" ht="20.100000000000001" customHeight="1">
      <c r="A29" s="33" t="s">
        <v>2228</v>
      </c>
      <c r="B29" s="34"/>
      <c r="C29" s="34"/>
      <c r="D29" s="19"/>
      <c r="E29" s="19">
        <v>0</v>
      </c>
      <c r="F29" s="19"/>
      <c r="G29" s="281"/>
    </row>
    <row r="30" spans="1:7" ht="20.100000000000001" customHeight="1">
      <c r="A30" s="32" t="s">
        <v>2229</v>
      </c>
      <c r="B30" s="34"/>
      <c r="C30" s="34"/>
      <c r="D30" s="19"/>
      <c r="E30" s="19">
        <v>0</v>
      </c>
      <c r="F30" s="19"/>
      <c r="G30" s="281"/>
    </row>
    <row r="31" spans="1:7" ht="20.100000000000001" customHeight="1">
      <c r="A31" s="33" t="s">
        <v>2230</v>
      </c>
      <c r="B31" s="34"/>
      <c r="C31" s="34"/>
      <c r="D31" s="19"/>
      <c r="E31" s="19">
        <v>0</v>
      </c>
      <c r="F31" s="19"/>
      <c r="G31" s="281"/>
    </row>
    <row r="32" spans="1:7" ht="20.100000000000001" customHeight="1">
      <c r="A32" s="33" t="s">
        <v>2231</v>
      </c>
      <c r="B32" s="34"/>
      <c r="C32" s="34"/>
      <c r="D32" s="19"/>
      <c r="E32" s="19">
        <v>0</v>
      </c>
      <c r="F32" s="19"/>
      <c r="G32" s="281"/>
    </row>
    <row r="33" spans="1:7" ht="20.100000000000001" customHeight="1">
      <c r="A33" s="33" t="s">
        <v>2232</v>
      </c>
      <c r="B33" s="34"/>
      <c r="C33" s="34"/>
      <c r="D33" s="19"/>
      <c r="E33" s="19">
        <v>0</v>
      </c>
      <c r="F33" s="19"/>
      <c r="G33" s="281"/>
    </row>
    <row r="34" spans="1:7" ht="20.100000000000001" customHeight="1">
      <c r="A34" s="32" t="s">
        <v>2233</v>
      </c>
      <c r="B34" s="34">
        <v>100</v>
      </c>
      <c r="C34" s="34">
        <v>100</v>
      </c>
      <c r="D34" s="19"/>
      <c r="E34" s="19">
        <v>6569</v>
      </c>
      <c r="F34" s="19"/>
      <c r="G34" s="281">
        <f>E34/C34</f>
        <v>65.69</v>
      </c>
    </row>
    <row r="35" spans="1:7" ht="20.100000000000001" customHeight="1">
      <c r="A35" s="33" t="s">
        <v>2234</v>
      </c>
      <c r="B35" s="34">
        <v>100</v>
      </c>
      <c r="C35" s="34">
        <v>100</v>
      </c>
      <c r="D35" s="19"/>
      <c r="E35" s="19">
        <v>6569</v>
      </c>
      <c r="F35" s="19"/>
      <c r="G35" s="281">
        <f>E35/C35</f>
        <v>65.69</v>
      </c>
    </row>
    <row r="36" spans="1:7" ht="20.100000000000001" customHeight="1">
      <c r="A36" s="29"/>
      <c r="B36" s="19"/>
      <c r="C36" s="19"/>
      <c r="D36" s="19"/>
      <c r="E36" s="19"/>
      <c r="F36" s="19"/>
      <c r="G36" s="281"/>
    </row>
    <row r="37" spans="1:7" ht="20.100000000000001" customHeight="1">
      <c r="A37" s="35" t="s">
        <v>2235</v>
      </c>
      <c r="B37" s="19"/>
      <c r="C37" s="31">
        <v>28</v>
      </c>
      <c r="D37" s="19"/>
      <c r="E37" s="31">
        <v>29</v>
      </c>
      <c r="F37" s="19"/>
      <c r="G37" s="281">
        <f>E37/C37</f>
        <v>1.0357142857142858</v>
      </c>
    </row>
    <row r="38" spans="1:7" ht="20.100000000000001" customHeight="1">
      <c r="A38" s="29"/>
      <c r="B38" s="19"/>
      <c r="C38" s="19"/>
      <c r="D38" s="19"/>
      <c r="E38" s="19"/>
      <c r="F38" s="19"/>
      <c r="G38" s="281"/>
    </row>
    <row r="39" spans="1:7" ht="20.100000000000001" customHeight="1">
      <c r="A39" s="36" t="s">
        <v>2236</v>
      </c>
      <c r="B39" s="37"/>
      <c r="C39" s="37"/>
      <c r="D39" s="37"/>
      <c r="E39" s="37"/>
      <c r="F39" s="37"/>
      <c r="G39" s="282"/>
    </row>
    <row r="40" spans="1:7" ht="20.100000000000001" customHeight="1">
      <c r="A40" s="35" t="s">
        <v>2199</v>
      </c>
      <c r="B40" s="37"/>
      <c r="C40" s="37"/>
      <c r="D40" s="37"/>
      <c r="E40" s="37"/>
      <c r="F40" s="38"/>
      <c r="G40" s="282"/>
    </row>
    <row r="41" spans="1:7" ht="20.100000000000001" customHeight="1">
      <c r="A41" s="35" t="s">
        <v>2237</v>
      </c>
      <c r="B41" s="37"/>
      <c r="C41" s="37"/>
      <c r="D41" s="37"/>
      <c r="E41" s="37"/>
      <c r="F41" s="38"/>
      <c r="G41" s="282"/>
    </row>
    <row r="42" spans="1:7" ht="20.100000000000001" customHeight="1">
      <c r="A42" s="36" t="s">
        <v>2236</v>
      </c>
      <c r="B42" s="37"/>
      <c r="C42" s="37"/>
      <c r="D42" s="37"/>
      <c r="E42" s="37"/>
      <c r="F42" s="38"/>
      <c r="G42" s="282"/>
    </row>
    <row r="43" spans="1:7" ht="20.100000000000001" customHeight="1">
      <c r="A43" s="35"/>
      <c r="B43" s="37"/>
      <c r="C43" s="37"/>
      <c r="D43" s="37"/>
      <c r="E43" s="37"/>
      <c r="F43" s="37"/>
      <c r="G43" s="282"/>
    </row>
    <row r="44" spans="1:7" ht="20.100000000000001" customHeight="1">
      <c r="A44" s="39" t="s">
        <v>2238</v>
      </c>
      <c r="B44" s="37">
        <f>B4+B37</f>
        <v>6278</v>
      </c>
      <c r="C44" s="37">
        <f>C4+C37</f>
        <v>6598</v>
      </c>
      <c r="D44" s="37"/>
      <c r="E44" s="37">
        <f>E4+E37+E40</f>
        <v>6598</v>
      </c>
      <c r="F44" s="38"/>
      <c r="G44" s="282">
        <f>E44/C44</f>
        <v>1</v>
      </c>
    </row>
    <row r="45" spans="1:7" ht="20.100000000000001" customHeight="1">
      <c r="A45" s="39" t="s">
        <v>2202</v>
      </c>
      <c r="B45" s="37"/>
      <c r="C45" s="37"/>
      <c r="D45" s="37"/>
      <c r="E45" s="37"/>
      <c r="F45" s="38"/>
      <c r="G45" s="282"/>
    </row>
  </sheetData>
  <mergeCells count="1">
    <mergeCell ref="A1:G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workbookViewId="0">
      <selection activeCell="D10" sqref="D10"/>
    </sheetView>
  </sheetViews>
  <sheetFormatPr defaultColWidth="9" defaultRowHeight="13.5"/>
  <cols>
    <col min="1" max="1" width="14.5" style="23" customWidth="1"/>
    <col min="2" max="2" width="13.875" style="23" customWidth="1"/>
    <col min="3" max="3" width="24.25" style="23" customWidth="1"/>
    <col min="4" max="4" width="29.75" style="23" customWidth="1"/>
    <col min="5" max="16384" width="9" style="23"/>
  </cols>
  <sheetData>
    <row r="1" spans="1:4" ht="27.75" customHeight="1">
      <c r="A1" s="330" t="s">
        <v>2239</v>
      </c>
      <c r="B1" s="330"/>
      <c r="C1" s="330"/>
      <c r="D1" s="330"/>
    </row>
    <row r="2" spans="1:4" s="22" customFormat="1" ht="18" customHeight="1">
      <c r="A2" s="331" t="s">
        <v>2240</v>
      </c>
      <c r="B2" s="331"/>
      <c r="C2" s="331"/>
      <c r="D2" s="331"/>
    </row>
    <row r="3" spans="1:4" s="22" customFormat="1" ht="24" customHeight="1">
      <c r="A3" s="332" t="s">
        <v>1871</v>
      </c>
      <c r="B3" s="332" t="s">
        <v>1872</v>
      </c>
      <c r="C3" s="334" t="s">
        <v>2241</v>
      </c>
      <c r="D3" s="334" t="s">
        <v>2242</v>
      </c>
    </row>
    <row r="4" spans="1:4" s="22" customFormat="1" ht="21" customHeight="1">
      <c r="A4" s="333"/>
      <c r="B4" s="333"/>
      <c r="C4" s="334"/>
      <c r="D4" s="334"/>
    </row>
    <row r="5" spans="1:4" s="22" customFormat="1" ht="18" customHeight="1">
      <c r="A5" s="24" t="s">
        <v>1874</v>
      </c>
      <c r="B5" s="25"/>
      <c r="C5" s="25"/>
      <c r="D5" s="25"/>
    </row>
    <row r="6" spans="1:4" s="22" customFormat="1" ht="18" customHeight="1">
      <c r="A6" s="24"/>
      <c r="B6" s="25"/>
      <c r="C6" s="25"/>
      <c r="D6" s="25"/>
    </row>
    <row r="7" spans="1:4" s="22" customFormat="1" ht="18" customHeight="1">
      <c r="A7" s="24"/>
      <c r="B7" s="25"/>
      <c r="C7" s="25"/>
      <c r="D7" s="25"/>
    </row>
    <row r="8" spans="1:4" s="22" customFormat="1" ht="18" customHeight="1">
      <c r="A8" s="24"/>
      <c r="B8" s="25"/>
      <c r="C8" s="25"/>
      <c r="D8" s="25"/>
    </row>
    <row r="9" spans="1:4" s="22" customFormat="1" ht="18" customHeight="1">
      <c r="A9" s="24"/>
      <c r="B9" s="25"/>
      <c r="C9" s="25"/>
      <c r="D9" s="25"/>
    </row>
    <row r="10" spans="1:4" s="22" customFormat="1" ht="18" customHeight="1">
      <c r="A10" s="24"/>
      <c r="B10" s="25"/>
      <c r="C10" s="25"/>
      <c r="D10" s="25"/>
    </row>
    <row r="11" spans="1:4" s="22" customFormat="1" ht="18" customHeight="1">
      <c r="A11" s="24"/>
      <c r="B11" s="25"/>
      <c r="C11" s="25"/>
      <c r="D11" s="25"/>
    </row>
    <row r="12" spans="1:4" s="22" customFormat="1" ht="18" customHeight="1">
      <c r="A12" s="24"/>
      <c r="B12" s="25"/>
      <c r="C12" s="25"/>
      <c r="D12" s="25"/>
    </row>
  </sheetData>
  <mergeCells count="6">
    <mergeCell ref="A1:D1"/>
    <mergeCell ref="A2:D2"/>
    <mergeCell ref="A3:A4"/>
    <mergeCell ref="B3:B4"/>
    <mergeCell ref="C3:C4"/>
    <mergeCell ref="D3:D4"/>
  </mergeCells>
  <phoneticPr fontId="44" type="noConversion"/>
  <pageMargins left="0.70763888888888904" right="0.70763888888888904" top="0.74791666666666701" bottom="0.74791666666666701" header="0.31388888888888899" footer="0.31388888888888899"/>
  <pageSetup paperSize="9" orientation="portrait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0"/>
  <sheetViews>
    <sheetView showZeros="0" view="pageBreakPreview" zoomScaleSheetLayoutView="100" workbookViewId="0">
      <selection activeCell="A23" sqref="A23"/>
    </sheetView>
  </sheetViews>
  <sheetFormatPr defaultColWidth="9" defaultRowHeight="14.25"/>
  <cols>
    <col min="1" max="1" width="33.125" style="16" customWidth="1"/>
    <col min="2" max="2" width="14.375" style="304" customWidth="1"/>
    <col min="3" max="3" width="14.5" style="16" customWidth="1"/>
    <col min="4" max="4" width="13.25" style="16" customWidth="1"/>
    <col min="5" max="5" width="9" style="16"/>
    <col min="6" max="6" width="9.5" style="16" customWidth="1"/>
    <col min="7" max="16384" width="9" style="16"/>
  </cols>
  <sheetData>
    <row r="1" spans="1:6" ht="31.5" customHeight="1">
      <c r="A1" s="335" t="s">
        <v>2301</v>
      </c>
      <c r="B1" s="336"/>
      <c r="C1" s="336"/>
      <c r="D1" s="336"/>
    </row>
    <row r="2" spans="1:6" s="14" customFormat="1" ht="20.25" customHeight="1">
      <c r="A2" s="14" t="s">
        <v>2243</v>
      </c>
      <c r="B2" s="299"/>
      <c r="C2" s="17"/>
      <c r="D2" s="17" t="s">
        <v>2</v>
      </c>
    </row>
    <row r="3" spans="1:6" s="15" customFormat="1" ht="21.75" customHeight="1">
      <c r="A3" s="18" t="s">
        <v>1883</v>
      </c>
      <c r="B3" s="19" t="s">
        <v>4</v>
      </c>
      <c r="C3" s="19" t="s">
        <v>5</v>
      </c>
      <c r="D3" s="20" t="s">
        <v>6</v>
      </c>
    </row>
    <row r="4" spans="1:6" s="261" customFormat="1" ht="18" customHeight="1">
      <c r="A4" s="263" t="s">
        <v>2244</v>
      </c>
      <c r="B4" s="300">
        <v>178587.00189799999</v>
      </c>
      <c r="C4" s="259"/>
      <c r="D4" s="260"/>
    </row>
    <row r="5" spans="1:6" s="14" customFormat="1" ht="18" customHeight="1">
      <c r="A5" s="263" t="s">
        <v>2245</v>
      </c>
      <c r="B5" s="264">
        <v>71925.628312000001</v>
      </c>
      <c r="C5" s="258"/>
      <c r="D5" s="21"/>
    </row>
    <row r="6" spans="1:6" s="14" customFormat="1" ht="18" customHeight="1">
      <c r="A6" s="263" t="s">
        <v>2246</v>
      </c>
      <c r="B6" s="264">
        <v>36570.349386000002</v>
      </c>
      <c r="C6" s="258"/>
      <c r="D6" s="21"/>
    </row>
    <row r="7" spans="1:6" s="14" customFormat="1" ht="18" customHeight="1">
      <c r="A7" s="263" t="s">
        <v>2247</v>
      </c>
      <c r="B7" s="264">
        <v>3409.3061829999997</v>
      </c>
      <c r="C7" s="258"/>
      <c r="D7" s="21"/>
    </row>
    <row r="8" spans="1:6" s="261" customFormat="1" ht="18" customHeight="1">
      <c r="A8" s="263" t="s">
        <v>2254</v>
      </c>
      <c r="B8" s="301">
        <v>146083.70368000001</v>
      </c>
      <c r="C8" s="259"/>
      <c r="D8" s="260"/>
      <c r="F8" s="262"/>
    </row>
    <row r="9" spans="1:6" s="14" customFormat="1" ht="18" customHeight="1">
      <c r="A9" s="263" t="s">
        <v>2245</v>
      </c>
      <c r="B9" s="264">
        <v>93498.69047999999</v>
      </c>
      <c r="C9" s="258"/>
      <c r="D9" s="21"/>
    </row>
    <row r="10" spans="1:6" s="14" customFormat="1" ht="18" customHeight="1">
      <c r="A10" s="263" t="s">
        <v>2246</v>
      </c>
      <c r="B10" s="264">
        <v>52585.013200000001</v>
      </c>
      <c r="C10" s="258"/>
      <c r="D10" s="21"/>
    </row>
    <row r="11" spans="1:6" s="14" customFormat="1" ht="18" customHeight="1">
      <c r="A11" s="263" t="s">
        <v>2247</v>
      </c>
      <c r="B11" s="258"/>
      <c r="C11" s="258"/>
      <c r="D11" s="21"/>
    </row>
    <row r="12" spans="1:6" s="261" customFormat="1" ht="18" customHeight="1">
      <c r="A12" s="263" t="s">
        <v>2295</v>
      </c>
      <c r="B12" s="300">
        <v>47759.967379000002</v>
      </c>
      <c r="C12" s="259"/>
      <c r="D12" s="260"/>
    </row>
    <row r="13" spans="1:6" s="14" customFormat="1" ht="18" customHeight="1">
      <c r="A13" s="263" t="s">
        <v>2245</v>
      </c>
      <c r="B13" s="264">
        <v>10809.481030999999</v>
      </c>
      <c r="C13" s="258"/>
      <c r="D13" s="21"/>
    </row>
    <row r="14" spans="1:6" s="14" customFormat="1" ht="18" customHeight="1">
      <c r="A14" s="263" t="s">
        <v>2246</v>
      </c>
      <c r="B14" s="264">
        <v>35279.865453999999</v>
      </c>
      <c r="C14" s="258"/>
      <c r="D14" s="21"/>
    </row>
    <row r="15" spans="1:6" s="14" customFormat="1" ht="18" customHeight="1">
      <c r="A15" s="263" t="s">
        <v>2247</v>
      </c>
      <c r="B15" s="264">
        <v>1668.7528109999998</v>
      </c>
      <c r="C15" s="258"/>
      <c r="D15" s="21"/>
    </row>
    <row r="16" spans="1:6" s="261" customFormat="1" ht="18" customHeight="1">
      <c r="A16" s="263" t="s">
        <v>2248</v>
      </c>
      <c r="B16" s="301">
        <v>39316.234887999999</v>
      </c>
      <c r="C16" s="259"/>
      <c r="D16" s="260"/>
    </row>
    <row r="17" spans="1:4" s="14" customFormat="1" ht="18" customHeight="1">
      <c r="A17" s="263" t="s">
        <v>2245</v>
      </c>
      <c r="B17" s="264">
        <v>38663.194887999998</v>
      </c>
      <c r="C17" s="258"/>
      <c r="D17" s="21"/>
    </row>
    <row r="18" spans="1:4" s="14" customFormat="1" ht="18" customHeight="1">
      <c r="A18" s="263" t="s">
        <v>2246</v>
      </c>
      <c r="B18" s="258"/>
      <c r="C18" s="258"/>
      <c r="D18" s="21"/>
    </row>
    <row r="19" spans="1:4" s="14" customFormat="1" ht="18" customHeight="1">
      <c r="A19" s="263" t="s">
        <v>2247</v>
      </c>
      <c r="B19" s="264">
        <v>643.04</v>
      </c>
      <c r="C19" s="258"/>
      <c r="D19" s="21"/>
    </row>
    <row r="20" spans="1:4" s="261" customFormat="1" ht="18" customHeight="1">
      <c r="A20" s="263" t="s">
        <v>2296</v>
      </c>
      <c r="B20" s="301">
        <v>254574.74473000001</v>
      </c>
      <c r="C20" s="259"/>
      <c r="D20" s="260"/>
    </row>
    <row r="21" spans="1:4" s="14" customFormat="1" ht="18" customHeight="1">
      <c r="A21" s="263" t="s">
        <v>2245</v>
      </c>
      <c r="B21" s="264">
        <v>61942.224000000002</v>
      </c>
      <c r="C21" s="258"/>
      <c r="D21" s="21"/>
    </row>
    <row r="22" spans="1:4" s="14" customFormat="1" ht="18" customHeight="1">
      <c r="A22" s="263" t="s">
        <v>2246</v>
      </c>
      <c r="B22" s="264">
        <v>189736.67</v>
      </c>
      <c r="C22" s="258"/>
      <c r="D22" s="21"/>
    </row>
    <row r="23" spans="1:4" s="14" customFormat="1" ht="18" customHeight="1">
      <c r="A23" s="263" t="s">
        <v>2247</v>
      </c>
      <c r="B23" s="264">
        <v>2895.8507300000001</v>
      </c>
      <c r="C23" s="258"/>
      <c r="D23" s="21"/>
    </row>
    <row r="24" spans="1:4" s="261" customFormat="1" ht="18" customHeight="1">
      <c r="A24" s="263" t="s">
        <v>2249</v>
      </c>
      <c r="B24" s="302">
        <v>1731.4463000000001</v>
      </c>
      <c r="C24" s="259"/>
      <c r="D24" s="260"/>
    </row>
    <row r="25" spans="1:4" s="14" customFormat="1" ht="18" customHeight="1">
      <c r="A25" s="263" t="s">
        <v>2245</v>
      </c>
      <c r="B25" s="265">
        <v>1530.2805000000001</v>
      </c>
      <c r="C25" s="258"/>
      <c r="D25" s="21"/>
    </row>
    <row r="26" spans="1:4" s="14" customFormat="1" ht="18" customHeight="1">
      <c r="A26" s="263" t="s">
        <v>2246</v>
      </c>
      <c r="B26" s="258"/>
      <c r="C26" s="258"/>
      <c r="D26" s="21"/>
    </row>
    <row r="27" spans="1:4" s="14" customFormat="1" ht="18" customHeight="1">
      <c r="A27" s="263" t="s">
        <v>2247</v>
      </c>
      <c r="B27" s="265">
        <v>169.5</v>
      </c>
      <c r="C27" s="258"/>
      <c r="D27" s="21"/>
    </row>
    <row r="28" spans="1:4" s="261" customFormat="1" ht="18" customHeight="1">
      <c r="A28" s="263" t="s">
        <v>2250</v>
      </c>
      <c r="B28" s="301">
        <v>1916.6993</v>
      </c>
      <c r="C28" s="259"/>
      <c r="D28" s="260"/>
    </row>
    <row r="29" spans="1:4" s="14" customFormat="1" ht="18" customHeight="1">
      <c r="A29" s="263" t="s">
        <v>2245</v>
      </c>
      <c r="B29" s="264">
        <v>1794.8493000000001</v>
      </c>
      <c r="C29" s="258"/>
      <c r="D29" s="21"/>
    </row>
    <row r="30" spans="1:4" s="14" customFormat="1" ht="18" customHeight="1">
      <c r="A30" s="263" t="s">
        <v>2246</v>
      </c>
      <c r="B30" s="258"/>
      <c r="C30" s="258"/>
      <c r="D30" s="21"/>
    </row>
    <row r="31" spans="1:4" s="14" customFormat="1" ht="15.75" customHeight="1">
      <c r="A31" s="263" t="s">
        <v>2247</v>
      </c>
      <c r="B31" s="264">
        <v>121.85</v>
      </c>
      <c r="C31" s="258"/>
      <c r="D31" s="21"/>
    </row>
    <row r="32" spans="1:4" s="261" customFormat="1" ht="18" customHeight="1">
      <c r="A32" s="263" t="s">
        <v>2297</v>
      </c>
      <c r="B32" s="303">
        <v>1188.8961999999999</v>
      </c>
      <c r="C32" s="259"/>
      <c r="D32" s="260"/>
    </row>
    <row r="33" spans="1:4" s="14" customFormat="1" ht="18" customHeight="1">
      <c r="A33" s="263" t="s">
        <v>2245</v>
      </c>
      <c r="B33" s="266">
        <v>1060.3961999999999</v>
      </c>
      <c r="C33" s="258"/>
      <c r="D33" s="21"/>
    </row>
    <row r="34" spans="1:4" s="14" customFormat="1" ht="18" customHeight="1">
      <c r="A34" s="263" t="s">
        <v>2246</v>
      </c>
      <c r="B34" s="258"/>
      <c r="C34" s="258"/>
      <c r="D34" s="21"/>
    </row>
    <row r="35" spans="1:4" s="14" customFormat="1" ht="18" customHeight="1">
      <c r="A35" s="263" t="s">
        <v>2247</v>
      </c>
      <c r="B35" s="266">
        <v>128.5</v>
      </c>
      <c r="C35" s="258"/>
      <c r="D35" s="21"/>
    </row>
    <row r="36" spans="1:4" s="14" customFormat="1" ht="18" customHeight="1">
      <c r="A36" s="263"/>
      <c r="B36" s="258"/>
      <c r="C36" s="258"/>
      <c r="D36" s="21"/>
    </row>
    <row r="37" spans="1:4" s="14" customFormat="1" ht="18" customHeight="1">
      <c r="A37" s="263" t="s">
        <v>2251</v>
      </c>
      <c r="B37" s="258">
        <f>B4+B8+B12+B16+B20+B24+B28+B32</f>
        <v>671158.69437499985</v>
      </c>
      <c r="C37" s="258"/>
      <c r="D37" s="21"/>
    </row>
    <row r="38" spans="1:4" s="14" customFormat="1" ht="18" customHeight="1">
      <c r="A38" s="263" t="s">
        <v>2245</v>
      </c>
      <c r="B38" s="258">
        <f>B5+B9+B13+B17+B21+B25+B29+B33</f>
        <v>281224.74471100001</v>
      </c>
      <c r="C38" s="258"/>
      <c r="D38" s="21"/>
    </row>
    <row r="39" spans="1:4" s="14" customFormat="1" ht="18" customHeight="1">
      <c r="A39" s="263" t="s">
        <v>2246</v>
      </c>
      <c r="B39" s="258">
        <f>B6+B10+B14+B18+B22+B26+B30+B34</f>
        <v>314171.89804</v>
      </c>
      <c r="C39" s="258"/>
      <c r="D39" s="21"/>
    </row>
    <row r="40" spans="1:4" s="14" customFormat="1" ht="18" customHeight="1">
      <c r="A40" s="263" t="s">
        <v>2247</v>
      </c>
      <c r="B40" s="258">
        <f>B7+B11+B15+B19+B23+B27+B31+B35</f>
        <v>9036.7997239999986</v>
      </c>
      <c r="C40" s="258"/>
      <c r="D40" s="21"/>
    </row>
  </sheetData>
  <mergeCells count="1">
    <mergeCell ref="A1:D1"/>
  </mergeCells>
  <phoneticPr fontId="44" type="noConversion"/>
  <printOptions horizontalCentered="1"/>
  <pageMargins left="0.74791666666666701" right="0.74791666666666701" top="0.43263888888888902" bottom="0.43263888888888902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0"/>
  <sheetViews>
    <sheetView showZeros="0" view="pageBreakPreview" zoomScaleSheetLayoutView="100" workbookViewId="0">
      <selection activeCell="C30" sqref="C30"/>
    </sheetView>
  </sheetViews>
  <sheetFormatPr defaultColWidth="9.125" defaultRowHeight="13.5"/>
  <cols>
    <col min="1" max="1" width="36" style="67" customWidth="1"/>
    <col min="2" max="3" width="18.375" style="67" customWidth="1"/>
    <col min="4" max="4" width="13.25" style="67" customWidth="1"/>
    <col min="5" max="5" width="13.5" style="67" hidden="1" customWidth="1"/>
    <col min="6" max="6" width="3.625" style="67" hidden="1" customWidth="1"/>
    <col min="7" max="251" width="9.125" style="67" customWidth="1"/>
    <col min="252" max="16384" width="9.125" style="67"/>
  </cols>
  <sheetData>
    <row r="1" spans="1:6" s="206" customFormat="1" ht="30" customHeight="1">
      <c r="A1" s="316" t="s">
        <v>1</v>
      </c>
      <c r="B1" s="316"/>
      <c r="C1" s="316"/>
      <c r="D1" s="316"/>
    </row>
    <row r="2" spans="1:6" s="63" customFormat="1" ht="21" customHeight="1">
      <c r="A2" s="250" t="s">
        <v>2299</v>
      </c>
      <c r="B2" s="222"/>
      <c r="C2" s="222"/>
      <c r="D2" s="222" t="s">
        <v>2</v>
      </c>
    </row>
    <row r="3" spans="1:6" s="64" customFormat="1" ht="24.95" customHeight="1">
      <c r="A3" s="19" t="s">
        <v>3</v>
      </c>
      <c r="B3" s="19" t="s">
        <v>4</v>
      </c>
      <c r="C3" s="249" t="s">
        <v>2298</v>
      </c>
      <c r="D3" s="20" t="s">
        <v>6</v>
      </c>
      <c r="E3" s="64" t="s">
        <v>7</v>
      </c>
    </row>
    <row r="4" spans="1:6" ht="18" customHeight="1">
      <c r="A4" s="211" t="s">
        <v>8</v>
      </c>
      <c r="B4" s="223">
        <f>SUM(B5:B18)</f>
        <v>313650.09999999998</v>
      </c>
      <c r="C4" s="223">
        <f>SUM(C5:C18)</f>
        <v>325309</v>
      </c>
      <c r="D4" s="12">
        <v>1.0371716763361467</v>
      </c>
      <c r="E4" s="224"/>
      <c r="F4" s="67">
        <f>12/11</f>
        <v>1.0909090909090908</v>
      </c>
    </row>
    <row r="5" spans="1:6" ht="18" customHeight="1">
      <c r="A5" s="211" t="s">
        <v>9</v>
      </c>
      <c r="B5" s="251">
        <f>95363.3+37890</f>
        <v>133253.29999999999</v>
      </c>
      <c r="C5" s="223">
        <v>137655</v>
      </c>
      <c r="D5" s="12">
        <v>1.0330325778048275</v>
      </c>
      <c r="E5" s="224">
        <v>7849387</v>
      </c>
      <c r="F5" s="225"/>
    </row>
    <row r="6" spans="1:6" ht="18" customHeight="1">
      <c r="A6" s="211" t="s">
        <v>10</v>
      </c>
      <c r="B6" s="251">
        <v>30725.9</v>
      </c>
      <c r="C6" s="223">
        <v>41023</v>
      </c>
      <c r="D6" s="12">
        <v>1.3351276935744762</v>
      </c>
      <c r="E6" s="224">
        <v>59090</v>
      </c>
      <c r="F6" s="225"/>
    </row>
    <row r="7" spans="1:6" ht="18" customHeight="1">
      <c r="A7" s="211" t="s">
        <v>11</v>
      </c>
      <c r="B7" s="251">
        <v>12270.7</v>
      </c>
      <c r="C7" s="223">
        <v>15405</v>
      </c>
      <c r="D7" s="12">
        <v>1.255429600593283</v>
      </c>
      <c r="E7" s="224">
        <v>3417171</v>
      </c>
      <c r="F7" s="225"/>
    </row>
    <row r="8" spans="1:6" ht="18" customHeight="1">
      <c r="A8" s="211" t="s">
        <v>12</v>
      </c>
      <c r="B8" s="251">
        <v>11951</v>
      </c>
      <c r="C8" s="223">
        <v>7681</v>
      </c>
      <c r="D8" s="12">
        <v>0.64270772320307923</v>
      </c>
      <c r="E8" s="224">
        <v>1112634</v>
      </c>
      <c r="F8" s="225"/>
    </row>
    <row r="9" spans="1:6" ht="18" customHeight="1">
      <c r="A9" s="211" t="s">
        <v>13</v>
      </c>
      <c r="B9" s="251">
        <v>22108.45</v>
      </c>
      <c r="C9" s="223">
        <v>25356</v>
      </c>
      <c r="D9" s="12">
        <v>1.1468917992894119</v>
      </c>
      <c r="E9" s="224">
        <v>127505</v>
      </c>
      <c r="F9" s="225"/>
    </row>
    <row r="10" spans="1:6" ht="18" customHeight="1">
      <c r="A10" s="211" t="s">
        <v>14</v>
      </c>
      <c r="B10" s="251">
        <v>7098.87</v>
      </c>
      <c r="C10" s="223">
        <v>7787</v>
      </c>
      <c r="D10" s="12">
        <v>1.0969351460161969</v>
      </c>
      <c r="E10" s="224">
        <v>1515426</v>
      </c>
      <c r="F10" s="225"/>
    </row>
    <row r="11" spans="1:6" ht="18" customHeight="1">
      <c r="A11" s="211" t="s">
        <v>15</v>
      </c>
      <c r="B11" s="251">
        <v>4174.8999999999996</v>
      </c>
      <c r="C11" s="223">
        <v>3888</v>
      </c>
      <c r="D11" s="12">
        <v>0.93127979113272186</v>
      </c>
      <c r="E11" s="224">
        <v>784611</v>
      </c>
      <c r="F11" s="225"/>
    </row>
    <row r="12" spans="1:6" ht="18" customHeight="1">
      <c r="A12" s="211" t="s">
        <v>16</v>
      </c>
      <c r="B12" s="251">
        <v>7593</v>
      </c>
      <c r="C12" s="223">
        <v>8598</v>
      </c>
      <c r="D12" s="12">
        <v>1.1323587514816278</v>
      </c>
      <c r="E12" s="224">
        <v>312645</v>
      </c>
      <c r="F12" s="225"/>
    </row>
    <row r="13" spans="1:6" ht="18" customHeight="1">
      <c r="A13" s="211" t="s">
        <v>17</v>
      </c>
      <c r="B13" s="251">
        <v>15551.66</v>
      </c>
      <c r="C13" s="223">
        <v>18081</v>
      </c>
      <c r="D13" s="12">
        <v>1.1626411585644234</v>
      </c>
      <c r="E13" s="224">
        <v>650773</v>
      </c>
      <c r="F13" s="225"/>
    </row>
    <row r="14" spans="1:6" ht="18" customHeight="1">
      <c r="A14" s="211" t="s">
        <v>18</v>
      </c>
      <c r="B14" s="251">
        <v>5611.99</v>
      </c>
      <c r="C14" s="223">
        <v>5975</v>
      </c>
      <c r="D14" s="12">
        <v>1.0646847196805411</v>
      </c>
      <c r="E14" s="224">
        <v>2107794</v>
      </c>
      <c r="F14" s="225"/>
    </row>
    <row r="15" spans="1:6" ht="18" customHeight="1">
      <c r="A15" s="211" t="s">
        <v>19</v>
      </c>
      <c r="B15" s="251">
        <v>40335.94</v>
      </c>
      <c r="C15" s="223">
        <v>35491</v>
      </c>
      <c r="D15" s="12">
        <v>0.87988528344697059</v>
      </c>
      <c r="E15" s="224">
        <v>221825</v>
      </c>
      <c r="F15" s="225"/>
    </row>
    <row r="16" spans="1:6" ht="18" customHeight="1">
      <c r="A16" s="211" t="s">
        <v>20</v>
      </c>
      <c r="B16" s="251">
        <v>22928.959999999999</v>
      </c>
      <c r="C16" s="223">
        <v>18369</v>
      </c>
      <c r="D16" s="12">
        <v>0.80112661019078057</v>
      </c>
      <c r="E16" s="224">
        <v>981362</v>
      </c>
      <c r="F16" s="225"/>
    </row>
    <row r="17" spans="1:6" ht="18" customHeight="1">
      <c r="A17" s="211" t="s">
        <v>21</v>
      </c>
      <c r="B17" s="223">
        <v>0</v>
      </c>
      <c r="C17" s="223"/>
      <c r="D17" s="12"/>
      <c r="E17" s="224">
        <v>1872669</v>
      </c>
      <c r="F17" s="225"/>
    </row>
    <row r="18" spans="1:6" ht="18" customHeight="1">
      <c r="A18" s="211" t="s">
        <v>22</v>
      </c>
      <c r="B18" s="251">
        <f>45.43</f>
        <v>45.43</v>
      </c>
      <c r="C18" s="223"/>
      <c r="D18" s="12">
        <v>0</v>
      </c>
      <c r="E18" s="224">
        <v>19574</v>
      </c>
      <c r="F18" s="225"/>
    </row>
    <row r="19" spans="1:6" ht="18" customHeight="1">
      <c r="A19" s="211"/>
      <c r="B19" s="223"/>
      <c r="C19" s="223"/>
      <c r="D19" s="12"/>
      <c r="E19" s="67">
        <v>28</v>
      </c>
      <c r="F19" s="225"/>
    </row>
    <row r="20" spans="1:6" ht="18" customHeight="1">
      <c r="A20" s="211" t="s">
        <v>23</v>
      </c>
      <c r="B20" s="252">
        <f>SUM(B21:B26)</f>
        <v>173653</v>
      </c>
      <c r="C20" s="223">
        <v>160653</v>
      </c>
      <c r="D20" s="12">
        <v>0.92513806268823462</v>
      </c>
      <c r="E20" s="227"/>
      <c r="F20" s="225"/>
    </row>
    <row r="21" spans="1:6" ht="18" customHeight="1">
      <c r="A21" s="211" t="s">
        <v>24</v>
      </c>
      <c r="B21" s="251">
        <f>24762+700+2448</f>
        <v>27910</v>
      </c>
      <c r="C21" s="223">
        <v>19634</v>
      </c>
      <c r="D21" s="12">
        <v>0.7034754568255106</v>
      </c>
      <c r="E21" s="224">
        <v>1575382</v>
      </c>
      <c r="F21" s="225"/>
    </row>
    <row r="22" spans="1:6" ht="18" customHeight="1">
      <c r="A22" s="211" t="s">
        <v>25</v>
      </c>
      <c r="B22" s="251">
        <v>91629</v>
      </c>
      <c r="C22" s="223">
        <v>66470</v>
      </c>
      <c r="D22" s="12">
        <v>0.7254253566010761</v>
      </c>
      <c r="E22" s="224">
        <v>2860806</v>
      </c>
      <c r="F22" s="225"/>
    </row>
    <row r="23" spans="1:6" ht="18" customHeight="1">
      <c r="A23" s="211" t="s">
        <v>26</v>
      </c>
      <c r="B23" s="251">
        <v>22702</v>
      </c>
      <c r="C23" s="223">
        <v>21158</v>
      </c>
      <c r="D23" s="12">
        <v>0.93198837106862831</v>
      </c>
      <c r="E23" s="224">
        <v>730631</v>
      </c>
      <c r="F23" s="225"/>
    </row>
    <row r="24" spans="1:6" ht="18" customHeight="1">
      <c r="A24" s="211" t="s">
        <v>27</v>
      </c>
      <c r="B24" s="251">
        <v>3456</v>
      </c>
      <c r="C24" s="223">
        <v>7550</v>
      </c>
      <c r="D24" s="12">
        <v>2.1846064814814814</v>
      </c>
      <c r="E24" s="224">
        <v>392604</v>
      </c>
      <c r="F24" s="225"/>
    </row>
    <row r="25" spans="1:6" ht="18" customHeight="1">
      <c r="A25" s="211" t="s">
        <v>28</v>
      </c>
      <c r="B25" s="251">
        <v>23632</v>
      </c>
      <c r="C25" s="223">
        <v>38390</v>
      </c>
      <c r="D25" s="12">
        <v>1.6244922139471902</v>
      </c>
      <c r="E25" s="224">
        <v>2301672</v>
      </c>
      <c r="F25" s="225"/>
    </row>
    <row r="26" spans="1:6" ht="18" customHeight="1">
      <c r="A26" s="211" t="s">
        <v>29</v>
      </c>
      <c r="B26" s="226">
        <f>7472-700-2448</f>
        <v>4324</v>
      </c>
      <c r="C26" s="223">
        <v>7451</v>
      </c>
      <c r="D26" s="12">
        <v>1.723172987974098</v>
      </c>
      <c r="E26" s="224">
        <v>32852</v>
      </c>
      <c r="F26" s="225"/>
    </row>
    <row r="27" spans="1:6" ht="18" customHeight="1">
      <c r="A27" s="211"/>
      <c r="B27" s="223"/>
      <c r="C27" s="223"/>
      <c r="D27" s="12"/>
      <c r="E27" s="224">
        <v>274618</v>
      </c>
      <c r="F27" s="225"/>
    </row>
    <row r="28" spans="1:6" ht="18" customHeight="1">
      <c r="A28" s="211"/>
      <c r="B28" s="223"/>
      <c r="C28" s="223"/>
      <c r="D28" s="12"/>
      <c r="E28" s="67">
        <v>493141</v>
      </c>
      <c r="F28" s="225"/>
    </row>
    <row r="29" spans="1:6" ht="18" customHeight="1">
      <c r="A29" s="211"/>
      <c r="B29" s="228"/>
      <c r="C29" s="223"/>
      <c r="D29" s="12"/>
      <c r="F29" s="225"/>
    </row>
    <row r="30" spans="1:6" ht="18" customHeight="1">
      <c r="A30" s="229" t="s">
        <v>30</v>
      </c>
      <c r="B30" s="223">
        <f>B20+B4</f>
        <v>487303.1</v>
      </c>
      <c r="C30" s="223">
        <f>C4+C20</f>
        <v>485962</v>
      </c>
      <c r="D30" s="12">
        <v>0.99724791408057945</v>
      </c>
      <c r="E30" s="227"/>
      <c r="F30" s="225"/>
    </row>
  </sheetData>
  <mergeCells count="1">
    <mergeCell ref="A1:D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verticalDpi="300" r:id="rId1"/>
  <headerFooter alignWithMargins="0"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"/>
  <sheetViews>
    <sheetView showZeros="0" view="pageBreakPreview" topLeftCell="A4" zoomScaleSheetLayoutView="100" workbookViewId="0">
      <selection activeCell="D23" sqref="D23"/>
    </sheetView>
  </sheetViews>
  <sheetFormatPr defaultColWidth="9" defaultRowHeight="14.25"/>
  <cols>
    <col min="1" max="1" width="36.25" style="275" customWidth="1"/>
    <col min="2" max="2" width="12.125" style="297" customWidth="1"/>
    <col min="3" max="3" width="14.125" style="275" customWidth="1"/>
    <col min="4" max="4" width="11.625" style="275" customWidth="1"/>
    <col min="5" max="5" width="13.375" style="275" customWidth="1"/>
    <col min="6" max="6" width="15" style="275" hidden="1" customWidth="1"/>
    <col min="7" max="7" width="10.25" style="275" customWidth="1"/>
    <col min="8" max="16384" width="9" style="275"/>
  </cols>
  <sheetData>
    <row r="1" spans="1:7" ht="27.75" customHeight="1">
      <c r="A1" s="335" t="s">
        <v>2252</v>
      </c>
      <c r="B1" s="335"/>
      <c r="C1" s="335"/>
      <c r="D1" s="335"/>
      <c r="E1" s="335"/>
      <c r="F1" s="335"/>
      <c r="G1" s="335"/>
    </row>
    <row r="2" spans="1:7" s="267" customFormat="1" ht="20.25" customHeight="1">
      <c r="A2" s="267" t="s">
        <v>2253</v>
      </c>
      <c r="B2" s="297"/>
      <c r="C2" s="268"/>
      <c r="D2" s="268" t="s">
        <v>2</v>
      </c>
      <c r="E2" s="268"/>
      <c r="F2" s="268"/>
      <c r="G2" s="268"/>
    </row>
    <row r="3" spans="1:7" s="276" customFormat="1" ht="43.5" customHeight="1">
      <c r="A3" s="269" t="s">
        <v>1883</v>
      </c>
      <c r="B3" s="296" t="s">
        <v>4</v>
      </c>
      <c r="C3" s="249" t="s">
        <v>5</v>
      </c>
      <c r="D3" s="270" t="s">
        <v>6</v>
      </c>
    </row>
    <row r="4" spans="1:7">
      <c r="A4" s="263" t="s">
        <v>2244</v>
      </c>
      <c r="B4" s="298">
        <v>27214.936913999998</v>
      </c>
      <c r="C4" s="258"/>
      <c r="D4" s="273"/>
    </row>
    <row r="5" spans="1:7">
      <c r="A5" s="263" t="s">
        <v>2245</v>
      </c>
      <c r="B5" s="264">
        <v>16113.392459999999</v>
      </c>
      <c r="C5" s="258"/>
      <c r="D5" s="273"/>
    </row>
    <row r="6" spans="1:7">
      <c r="A6" s="263" t="s">
        <v>2246</v>
      </c>
      <c r="B6" s="264">
        <v>5379.8</v>
      </c>
      <c r="C6" s="258"/>
      <c r="D6" s="273"/>
    </row>
    <row r="7" spans="1:7">
      <c r="A7" s="263" t="s">
        <v>2247</v>
      </c>
      <c r="B7" s="264">
        <v>1016</v>
      </c>
      <c r="C7" s="258"/>
      <c r="D7" s="273"/>
    </row>
    <row r="8" spans="1:7">
      <c r="A8" s="263" t="s">
        <v>2254</v>
      </c>
      <c r="B8" s="264">
        <v>14000.343187999999</v>
      </c>
      <c r="C8" s="258"/>
      <c r="D8" s="273"/>
    </row>
    <row r="9" spans="1:7">
      <c r="A9" s="263" t="s">
        <v>2245</v>
      </c>
      <c r="B9" s="264">
        <v>8176.3431879999998</v>
      </c>
      <c r="C9" s="258"/>
      <c r="D9" s="273"/>
    </row>
    <row r="10" spans="1:7">
      <c r="A10" s="263" t="s">
        <v>2246</v>
      </c>
      <c r="B10" s="264">
        <v>5824</v>
      </c>
      <c r="C10" s="258"/>
      <c r="D10" s="273"/>
    </row>
    <row r="11" spans="1:7">
      <c r="A11" s="263" t="s">
        <v>2247</v>
      </c>
      <c r="B11" s="258"/>
      <c r="C11" s="258"/>
      <c r="D11" s="273"/>
    </row>
    <row r="12" spans="1:7">
      <c r="A12" s="263" t="s">
        <v>2295</v>
      </c>
      <c r="B12" s="258"/>
      <c r="C12" s="258"/>
      <c r="D12" s="273"/>
    </row>
    <row r="13" spans="1:7">
      <c r="A13" s="263" t="s">
        <v>2245</v>
      </c>
      <c r="B13" s="264"/>
      <c r="C13" s="258"/>
      <c r="D13" s="273"/>
    </row>
    <row r="14" spans="1:7">
      <c r="A14" s="263" t="s">
        <v>2246</v>
      </c>
      <c r="B14" s="264"/>
      <c r="C14" s="258"/>
      <c r="D14" s="273"/>
    </row>
    <row r="15" spans="1:7">
      <c r="A15" s="263" t="s">
        <v>2247</v>
      </c>
      <c r="B15" s="264"/>
      <c r="C15" s="258"/>
      <c r="D15" s="273"/>
    </row>
    <row r="16" spans="1:7">
      <c r="A16" s="263" t="s">
        <v>2248</v>
      </c>
      <c r="B16" s="264">
        <v>11269.774151000001</v>
      </c>
      <c r="C16" s="258"/>
      <c r="D16" s="273"/>
    </row>
    <row r="17" spans="1:4">
      <c r="A17" s="263" t="s">
        <v>2245</v>
      </c>
      <c r="B17" s="264">
        <v>10968.774151000001</v>
      </c>
      <c r="C17" s="258"/>
      <c r="D17" s="273"/>
    </row>
    <row r="18" spans="1:4">
      <c r="A18" s="263" t="s">
        <v>2246</v>
      </c>
      <c r="B18" s="258"/>
      <c r="C18" s="258"/>
      <c r="D18" s="273"/>
    </row>
    <row r="19" spans="1:4">
      <c r="A19" s="263" t="s">
        <v>2247</v>
      </c>
      <c r="B19" s="264">
        <v>291</v>
      </c>
      <c r="C19" s="258"/>
      <c r="D19" s="273"/>
    </row>
    <row r="20" spans="1:4">
      <c r="A20" s="263" t="s">
        <v>2296</v>
      </c>
      <c r="B20" s="258"/>
      <c r="C20" s="258"/>
      <c r="D20" s="273"/>
    </row>
    <row r="21" spans="1:4">
      <c r="A21" s="263" t="s">
        <v>2245</v>
      </c>
      <c r="B21" s="264"/>
      <c r="C21" s="258"/>
      <c r="D21" s="273"/>
    </row>
    <row r="22" spans="1:4">
      <c r="A22" s="263" t="s">
        <v>2246</v>
      </c>
      <c r="B22" s="264"/>
      <c r="C22" s="258"/>
      <c r="D22" s="273"/>
    </row>
    <row r="23" spans="1:4">
      <c r="A23" s="263" t="s">
        <v>2247</v>
      </c>
      <c r="B23" s="264"/>
      <c r="C23" s="258"/>
      <c r="D23" s="273"/>
    </row>
    <row r="24" spans="1:4">
      <c r="A24" s="263" t="s">
        <v>2249</v>
      </c>
      <c r="B24" s="265">
        <v>922.41579999999999</v>
      </c>
      <c r="C24" s="258"/>
      <c r="D24" s="273"/>
    </row>
    <row r="25" spans="1:4">
      <c r="A25" s="263" t="s">
        <v>2245</v>
      </c>
      <c r="B25" s="265">
        <v>847</v>
      </c>
      <c r="C25" s="258"/>
      <c r="D25" s="273"/>
    </row>
    <row r="26" spans="1:4">
      <c r="A26" s="263" t="s">
        <v>2246</v>
      </c>
      <c r="B26" s="258"/>
      <c r="C26" s="258"/>
      <c r="D26" s="273"/>
    </row>
    <row r="27" spans="1:4">
      <c r="A27" s="263" t="s">
        <v>2247</v>
      </c>
      <c r="B27" s="265">
        <v>75</v>
      </c>
      <c r="C27" s="258"/>
      <c r="D27" s="273"/>
    </row>
    <row r="28" spans="1:4">
      <c r="A28" s="263" t="s">
        <v>2250</v>
      </c>
      <c r="B28" s="264">
        <v>771.96699999999998</v>
      </c>
      <c r="C28" s="258"/>
      <c r="D28" s="273"/>
    </row>
    <row r="29" spans="1:4">
      <c r="A29" s="263" t="s">
        <v>2245</v>
      </c>
      <c r="B29" s="264">
        <v>721.96699999999998</v>
      </c>
      <c r="C29" s="258"/>
      <c r="D29" s="273"/>
    </row>
    <row r="30" spans="1:4">
      <c r="A30" s="263" t="s">
        <v>2246</v>
      </c>
      <c r="B30" s="258"/>
      <c r="C30" s="258"/>
      <c r="D30" s="273"/>
    </row>
    <row r="31" spans="1:4">
      <c r="A31" s="263" t="s">
        <v>2247</v>
      </c>
      <c r="B31" s="264">
        <v>50</v>
      </c>
      <c r="C31" s="258"/>
      <c r="D31" s="273"/>
    </row>
    <row r="32" spans="1:4">
      <c r="A32" s="263" t="s">
        <v>2297</v>
      </c>
      <c r="B32" s="266">
        <v>528.22008600000004</v>
      </c>
      <c r="C32" s="258"/>
      <c r="D32" s="273"/>
    </row>
    <row r="33" spans="1:4">
      <c r="A33" s="263" t="s">
        <v>2245</v>
      </c>
      <c r="B33" s="266">
        <v>468.22008600000004</v>
      </c>
      <c r="C33" s="258"/>
      <c r="D33" s="273"/>
    </row>
    <row r="34" spans="1:4">
      <c r="A34" s="263" t="s">
        <v>2246</v>
      </c>
      <c r="B34" s="258"/>
      <c r="C34" s="258"/>
      <c r="D34" s="273"/>
    </row>
    <row r="35" spans="1:4">
      <c r="A35" s="263" t="s">
        <v>2247</v>
      </c>
      <c r="B35" s="266">
        <v>60</v>
      </c>
      <c r="C35" s="258"/>
      <c r="D35" s="273"/>
    </row>
    <row r="36" spans="1:4">
      <c r="A36" s="263"/>
      <c r="B36" s="258"/>
      <c r="C36" s="258"/>
      <c r="D36" s="273"/>
    </row>
    <row r="37" spans="1:4">
      <c r="A37" s="263" t="s">
        <v>2251</v>
      </c>
      <c r="B37" s="258">
        <f>B4+B8+B16+B24+B28+B32</f>
        <v>54707.657138999995</v>
      </c>
      <c r="C37" s="258"/>
      <c r="D37" s="273"/>
    </row>
    <row r="38" spans="1:4">
      <c r="A38" s="263" t="s">
        <v>2245</v>
      </c>
      <c r="B38" s="258">
        <f>B5+B9+B17+B25+B29+B33</f>
        <v>37295.696884999998</v>
      </c>
      <c r="C38" s="258"/>
      <c r="D38" s="273"/>
    </row>
    <row r="39" spans="1:4">
      <c r="A39" s="263" t="s">
        <v>2246</v>
      </c>
      <c r="B39" s="258">
        <f>B6+B10+B18+B26+B30+B34</f>
        <v>11203.8</v>
      </c>
      <c r="C39" s="258"/>
      <c r="D39" s="273"/>
    </row>
    <row r="40" spans="1:4">
      <c r="A40" s="263" t="s">
        <v>2247</v>
      </c>
      <c r="B40" s="258">
        <f>B7+B19+B27+B31+B35</f>
        <v>1492</v>
      </c>
      <c r="C40" s="258"/>
      <c r="D40" s="273"/>
    </row>
  </sheetData>
  <mergeCells count="1">
    <mergeCell ref="A1:G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0"/>
  <sheetViews>
    <sheetView showZeros="0" view="pageBreakPreview" zoomScaleSheetLayoutView="100" workbookViewId="0">
      <selection activeCell="F26" sqref="F26"/>
    </sheetView>
  </sheetViews>
  <sheetFormatPr defaultColWidth="9" defaultRowHeight="14.25"/>
  <cols>
    <col min="1" max="1" width="42.125" style="16" customWidth="1"/>
    <col min="2" max="2" width="12" style="16" customWidth="1"/>
    <col min="3" max="3" width="13.5" style="16" hidden="1" customWidth="1"/>
    <col min="4" max="4" width="11.375" style="16" customWidth="1"/>
    <col min="5" max="5" width="15.625" style="16" hidden="1" customWidth="1"/>
    <col min="6" max="6" width="16.375" style="16" customWidth="1"/>
    <col min="7" max="7" width="9" style="16"/>
    <col min="8" max="8" width="9.5" style="16" customWidth="1"/>
    <col min="9" max="9" width="18.375" style="16" customWidth="1"/>
    <col min="10" max="16384" width="9" style="16"/>
  </cols>
  <sheetData>
    <row r="1" spans="1:6" s="15" customFormat="1" ht="36.75" customHeight="1">
      <c r="A1" s="335" t="s">
        <v>2255</v>
      </c>
      <c r="B1" s="335"/>
      <c r="C1" s="335"/>
      <c r="D1" s="335"/>
      <c r="E1" s="335"/>
      <c r="F1" s="335"/>
    </row>
    <row r="2" spans="1:6" s="14" customFormat="1" ht="20.25" customHeight="1">
      <c r="A2" s="267" t="s">
        <v>2256</v>
      </c>
      <c r="B2" s="267"/>
      <c r="C2" s="268"/>
      <c r="D2" s="268"/>
      <c r="E2" s="268"/>
      <c r="F2" s="268" t="s">
        <v>2</v>
      </c>
    </row>
    <row r="3" spans="1:6" s="14" customFormat="1" ht="20.25" customHeight="1">
      <c r="A3" s="269" t="s">
        <v>2257</v>
      </c>
      <c r="B3" s="249" t="s">
        <v>4</v>
      </c>
      <c r="C3" s="249" t="s">
        <v>34</v>
      </c>
      <c r="D3" s="249" t="s">
        <v>5</v>
      </c>
      <c r="E3" s="249" t="s">
        <v>35</v>
      </c>
      <c r="F3" s="270" t="s">
        <v>2302</v>
      </c>
    </row>
    <row r="4" spans="1:6" s="14" customFormat="1" ht="20.25" customHeight="1">
      <c r="A4" s="233" t="s">
        <v>2258</v>
      </c>
      <c r="B4" s="255">
        <v>192246.008798</v>
      </c>
      <c r="C4" s="271"/>
      <c r="D4" s="271"/>
      <c r="E4" s="272"/>
      <c r="F4" s="273"/>
    </row>
    <row r="5" spans="1:6" s="14" customFormat="1" ht="20.25" customHeight="1">
      <c r="A5" s="233" t="s">
        <v>2259</v>
      </c>
      <c r="B5" s="255">
        <v>186010.59911400001</v>
      </c>
      <c r="C5" s="271"/>
      <c r="D5" s="271"/>
      <c r="E5" s="272"/>
      <c r="F5" s="273"/>
    </row>
    <row r="6" spans="1:6" s="14" customFormat="1" ht="20.25" customHeight="1">
      <c r="A6" s="233" t="s">
        <v>2260</v>
      </c>
      <c r="B6" s="255">
        <v>146079.07299000002</v>
      </c>
      <c r="C6" s="271"/>
      <c r="D6" s="271"/>
      <c r="E6" s="272"/>
      <c r="F6" s="273"/>
    </row>
    <row r="7" spans="1:6" s="14" customFormat="1" ht="20.25" customHeight="1">
      <c r="A7" s="233" t="s">
        <v>2259</v>
      </c>
      <c r="B7" s="255">
        <v>146079.07299000002</v>
      </c>
      <c r="C7" s="271"/>
      <c r="D7" s="271"/>
      <c r="E7" s="272"/>
      <c r="F7" s="273"/>
    </row>
    <row r="8" spans="1:6" s="14" customFormat="1" ht="20.25" customHeight="1">
      <c r="A8" s="263" t="s">
        <v>2261</v>
      </c>
      <c r="B8" s="255">
        <v>34097.795087999999</v>
      </c>
      <c r="C8" s="271"/>
      <c r="D8" s="271"/>
      <c r="E8" s="272"/>
      <c r="F8" s="273"/>
    </row>
    <row r="9" spans="1:6" s="14" customFormat="1" ht="20.25" customHeight="1">
      <c r="A9" s="233" t="s">
        <v>2259</v>
      </c>
      <c r="B9" s="255">
        <v>34093.718480000003</v>
      </c>
      <c r="C9" s="271"/>
      <c r="D9" s="271"/>
      <c r="E9" s="272"/>
      <c r="F9" s="273"/>
    </row>
    <row r="10" spans="1:6" s="14" customFormat="1" ht="20.25" customHeight="1">
      <c r="A10" s="263" t="s">
        <v>2262</v>
      </c>
      <c r="B10" s="255">
        <v>35519.377859</v>
      </c>
      <c r="C10" s="271"/>
      <c r="D10" s="271"/>
      <c r="E10" s="272"/>
      <c r="F10" s="273"/>
    </row>
    <row r="11" spans="1:6" s="14" customFormat="1" ht="20.25" customHeight="1">
      <c r="A11" s="263" t="s">
        <v>2263</v>
      </c>
      <c r="B11" s="255">
        <v>35489.377859</v>
      </c>
      <c r="C11" s="271"/>
      <c r="D11" s="271"/>
      <c r="E11" s="272"/>
      <c r="F11" s="273"/>
    </row>
    <row r="12" spans="1:6" s="14" customFormat="1" ht="20.25" customHeight="1">
      <c r="A12" s="263" t="s">
        <v>2264</v>
      </c>
      <c r="B12" s="255">
        <v>246613.065986</v>
      </c>
      <c r="C12" s="271"/>
      <c r="D12" s="271"/>
      <c r="E12" s="272"/>
      <c r="F12" s="273"/>
    </row>
    <row r="13" spans="1:6" s="14" customFormat="1" ht="20.25" customHeight="1">
      <c r="A13" s="233" t="s">
        <v>2263</v>
      </c>
      <c r="B13" s="255">
        <v>233547.62498600001</v>
      </c>
      <c r="C13" s="271"/>
      <c r="D13" s="271"/>
      <c r="E13" s="272"/>
      <c r="F13" s="273"/>
    </row>
    <row r="14" spans="1:6" s="14" customFormat="1" ht="20.25" customHeight="1">
      <c r="A14" s="233" t="s">
        <v>2265</v>
      </c>
      <c r="B14" s="256">
        <v>1329.1109260000001</v>
      </c>
      <c r="C14" s="271"/>
      <c r="D14" s="271"/>
      <c r="E14" s="272"/>
      <c r="F14" s="273"/>
    </row>
    <row r="15" spans="1:6" s="14" customFormat="1" ht="20.25" customHeight="1">
      <c r="A15" s="233" t="s">
        <v>2266</v>
      </c>
      <c r="B15" s="256">
        <v>1328.8535259999999</v>
      </c>
      <c r="C15" s="271"/>
      <c r="D15" s="271"/>
      <c r="E15" s="272"/>
      <c r="F15" s="273"/>
    </row>
    <row r="16" spans="1:6" s="14" customFormat="1" ht="20.25" customHeight="1">
      <c r="A16" s="233" t="s">
        <v>2267</v>
      </c>
      <c r="B16" s="255">
        <v>1171.9843579999999</v>
      </c>
      <c r="C16" s="271"/>
      <c r="D16" s="271"/>
      <c r="E16" s="272"/>
      <c r="F16" s="273"/>
    </row>
    <row r="17" spans="1:6" s="14" customFormat="1" ht="20.25" customHeight="1">
      <c r="A17" s="233" t="s">
        <v>2268</v>
      </c>
      <c r="B17" s="255">
        <v>964.88435800000002</v>
      </c>
      <c r="C17" s="271"/>
      <c r="D17" s="271"/>
      <c r="E17" s="272"/>
      <c r="F17" s="273"/>
    </row>
    <row r="18" spans="1:6" s="14" customFormat="1" ht="20.25" customHeight="1">
      <c r="A18" s="263" t="s">
        <v>2269</v>
      </c>
      <c r="B18" s="257">
        <v>1093.263954</v>
      </c>
      <c r="C18" s="271"/>
      <c r="D18" s="271"/>
      <c r="E18" s="272"/>
      <c r="F18" s="273"/>
    </row>
    <row r="19" spans="1:6" s="14" customFormat="1" ht="20.25" customHeight="1">
      <c r="A19" s="233" t="s">
        <v>2270</v>
      </c>
      <c r="B19" s="257">
        <v>1093.263954</v>
      </c>
      <c r="C19" s="271"/>
      <c r="D19" s="271"/>
      <c r="E19" s="272"/>
      <c r="F19" s="273"/>
    </row>
    <row r="20" spans="1:6" s="14" customFormat="1" ht="20.25" customHeight="1">
      <c r="A20" s="233"/>
      <c r="B20" s="271"/>
      <c r="C20" s="271"/>
      <c r="D20" s="271"/>
      <c r="E20" s="272"/>
      <c r="F20" s="273"/>
    </row>
    <row r="21" spans="1:6">
      <c r="A21" s="233" t="s">
        <v>2271</v>
      </c>
      <c r="B21" s="271">
        <f>B4+B6+B8+B10+B12+B14+B16+B18</f>
        <v>658149.67995899997</v>
      </c>
      <c r="C21" s="271"/>
      <c r="D21" s="271"/>
      <c r="E21" s="272"/>
      <c r="F21" s="273"/>
    </row>
    <row r="22" spans="1:6">
      <c r="A22" s="233" t="s">
        <v>2272</v>
      </c>
      <c r="B22" s="271">
        <v>638607</v>
      </c>
      <c r="C22" s="271"/>
      <c r="D22" s="271"/>
      <c r="E22" s="272"/>
      <c r="F22" s="273"/>
    </row>
    <row r="23" spans="1:6">
      <c r="A23" s="293"/>
      <c r="B23" s="274"/>
      <c r="C23" s="248"/>
      <c r="D23" s="248"/>
      <c r="E23" s="248"/>
      <c r="F23" s="248"/>
    </row>
    <row r="24" spans="1:6">
      <c r="A24" s="295"/>
      <c r="B24" s="274"/>
      <c r="C24" s="248"/>
      <c r="D24" s="248"/>
      <c r="E24" s="248"/>
      <c r="F24" s="248"/>
    </row>
    <row r="25" spans="1:6">
      <c r="A25" s="293"/>
      <c r="B25" s="274"/>
      <c r="C25" s="248"/>
      <c r="D25" s="248"/>
      <c r="E25" s="248"/>
      <c r="F25" s="248"/>
    </row>
    <row r="26" spans="1:6">
      <c r="A26" s="293"/>
      <c r="B26" s="274"/>
      <c r="C26" s="248"/>
      <c r="D26" s="248"/>
      <c r="E26" s="248"/>
      <c r="F26" s="248"/>
    </row>
    <row r="27" spans="1:6">
      <c r="A27" s="293"/>
      <c r="B27" s="274"/>
      <c r="C27" s="248"/>
      <c r="D27" s="248"/>
      <c r="E27" s="248"/>
      <c r="F27" s="248"/>
    </row>
    <row r="28" spans="1:6">
      <c r="A28" s="295"/>
      <c r="B28" s="274"/>
      <c r="C28" s="248"/>
      <c r="D28" s="248"/>
      <c r="E28" s="248"/>
      <c r="F28" s="248"/>
    </row>
    <row r="29" spans="1:6">
      <c r="A29" s="293"/>
      <c r="B29" s="274"/>
      <c r="C29" s="248"/>
      <c r="D29" s="248"/>
      <c r="E29" s="248"/>
      <c r="F29" s="248"/>
    </row>
    <row r="30" spans="1:6">
      <c r="A30" s="293"/>
      <c r="B30" s="274"/>
      <c r="C30" s="248"/>
      <c r="D30" s="248"/>
      <c r="E30" s="248"/>
      <c r="F30" s="248"/>
    </row>
  </sheetData>
  <mergeCells count="1">
    <mergeCell ref="A1:F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6"/>
  <sheetViews>
    <sheetView view="pageBreakPreview" zoomScaleSheetLayoutView="100" workbookViewId="0">
      <selection activeCell="E17" sqref="E17"/>
    </sheetView>
  </sheetViews>
  <sheetFormatPr defaultColWidth="9" defaultRowHeight="14.25"/>
  <cols>
    <col min="1" max="1" width="39.75" style="16" customWidth="1"/>
    <col min="2" max="3" width="13.625" style="16" customWidth="1"/>
    <col min="4" max="4" width="0.125" style="16" customWidth="1"/>
    <col min="5" max="5" width="13.375" style="16" customWidth="1"/>
    <col min="6" max="16384" width="9" style="16"/>
  </cols>
  <sheetData>
    <row r="1" spans="1:5" ht="30" customHeight="1">
      <c r="A1" s="336" t="s">
        <v>2273</v>
      </c>
      <c r="B1" s="336"/>
      <c r="C1" s="336"/>
      <c r="D1" s="336"/>
      <c r="E1" s="336"/>
    </row>
    <row r="2" spans="1:5" s="14" customFormat="1" ht="23.25" customHeight="1">
      <c r="A2" s="14" t="s">
        <v>2274</v>
      </c>
      <c r="B2" s="17"/>
      <c r="C2" s="17"/>
      <c r="D2" s="17" t="s">
        <v>2</v>
      </c>
    </row>
    <row r="3" spans="1:5">
      <c r="A3" s="269" t="s">
        <v>2257</v>
      </c>
      <c r="B3" s="249" t="s">
        <v>4</v>
      </c>
      <c r="C3" s="249" t="s">
        <v>2298</v>
      </c>
      <c r="D3" s="249" t="s">
        <v>34</v>
      </c>
      <c r="E3" s="20" t="s">
        <v>6</v>
      </c>
    </row>
    <row r="4" spans="1:5">
      <c r="A4" s="233" t="s">
        <v>2258</v>
      </c>
      <c r="B4" s="255">
        <v>28017.623027000001</v>
      </c>
      <c r="C4" s="271"/>
      <c r="D4" s="271"/>
      <c r="E4" s="271"/>
    </row>
    <row r="5" spans="1:5">
      <c r="A5" s="233" t="s">
        <v>2259</v>
      </c>
      <c r="B5" s="255">
        <v>26580.485090999999</v>
      </c>
      <c r="C5" s="271"/>
      <c r="D5" s="271"/>
      <c r="E5" s="271"/>
    </row>
    <row r="6" spans="1:5">
      <c r="A6" s="233" t="s">
        <v>2260</v>
      </c>
      <c r="B6" s="255">
        <v>13999.143599999999</v>
      </c>
      <c r="C6" s="271"/>
      <c r="D6" s="271"/>
      <c r="E6" s="271"/>
    </row>
    <row r="7" spans="1:5">
      <c r="A7" s="233" t="s">
        <v>2259</v>
      </c>
      <c r="B7" s="255">
        <v>13999.143599999999</v>
      </c>
      <c r="C7" s="271"/>
      <c r="D7" s="271"/>
      <c r="E7" s="271"/>
    </row>
    <row r="8" spans="1:5">
      <c r="A8" s="263" t="s">
        <v>2261</v>
      </c>
      <c r="B8" s="255"/>
      <c r="C8" s="271"/>
      <c r="D8" s="271"/>
      <c r="E8" s="271"/>
    </row>
    <row r="9" spans="1:5">
      <c r="A9" s="233" t="s">
        <v>2259</v>
      </c>
      <c r="B9" s="255"/>
      <c r="C9" s="271"/>
      <c r="D9" s="271"/>
      <c r="E9" s="271"/>
    </row>
    <row r="10" spans="1:5">
      <c r="A10" s="263" t="s">
        <v>2262</v>
      </c>
      <c r="B10" s="255">
        <v>10699.123856</v>
      </c>
      <c r="C10" s="271"/>
      <c r="D10" s="271"/>
      <c r="E10" s="271"/>
    </row>
    <row r="11" spans="1:5">
      <c r="A11" s="263" t="s">
        <v>2263</v>
      </c>
      <c r="B11" s="255">
        <v>10669.123856</v>
      </c>
      <c r="C11" s="271"/>
      <c r="D11" s="271"/>
      <c r="E11" s="271"/>
    </row>
    <row r="12" spans="1:5">
      <c r="A12" s="263" t="s">
        <v>2264</v>
      </c>
      <c r="B12" s="255"/>
      <c r="C12" s="271"/>
      <c r="D12" s="271"/>
      <c r="E12" s="271"/>
    </row>
    <row r="13" spans="1:5">
      <c r="A13" s="233" t="s">
        <v>2263</v>
      </c>
      <c r="B13" s="255"/>
      <c r="C13" s="271"/>
      <c r="D13" s="271"/>
      <c r="E13" s="271"/>
    </row>
    <row r="14" spans="1:5">
      <c r="A14" s="233" t="s">
        <v>2265</v>
      </c>
      <c r="B14" s="256">
        <v>866.92542200000003</v>
      </c>
      <c r="C14" s="271"/>
      <c r="D14" s="271"/>
      <c r="E14" s="271"/>
    </row>
    <row r="15" spans="1:5">
      <c r="A15" s="233" t="s">
        <v>2266</v>
      </c>
      <c r="B15" s="256">
        <v>866.66802200000006</v>
      </c>
      <c r="C15" s="271"/>
      <c r="D15" s="271"/>
      <c r="E15" s="271"/>
    </row>
    <row r="16" spans="1:5">
      <c r="A16" s="233" t="s">
        <v>2267</v>
      </c>
      <c r="B16" s="255">
        <v>482.17117699999994</v>
      </c>
      <c r="C16" s="271"/>
      <c r="D16" s="271"/>
      <c r="E16" s="271"/>
    </row>
    <row r="17" spans="1:5">
      <c r="A17" s="233" t="s">
        <v>2268</v>
      </c>
      <c r="B17" s="255">
        <v>332.171177</v>
      </c>
      <c r="C17" s="271"/>
      <c r="D17" s="271"/>
      <c r="E17" s="271"/>
    </row>
    <row r="18" spans="1:5">
      <c r="A18" s="263" t="s">
        <v>2269</v>
      </c>
      <c r="B18" s="257">
        <v>602.53617699999995</v>
      </c>
      <c r="C18" s="271"/>
      <c r="D18" s="271"/>
      <c r="E18" s="271"/>
    </row>
    <row r="19" spans="1:5">
      <c r="A19" s="233" t="s">
        <v>2270</v>
      </c>
      <c r="B19" s="257">
        <v>602.53617699999995</v>
      </c>
      <c r="C19" s="271"/>
      <c r="D19" s="271"/>
      <c r="E19" s="271"/>
    </row>
    <row r="20" spans="1:5">
      <c r="A20" s="233"/>
      <c r="B20" s="271"/>
      <c r="C20" s="271"/>
      <c r="D20" s="271"/>
      <c r="E20" s="271"/>
    </row>
    <row r="21" spans="1:5">
      <c r="A21" s="233" t="s">
        <v>2271</v>
      </c>
      <c r="B21" s="271">
        <f>B4+B6+B10+B14+B16+B18</f>
        <v>54667.523259000001</v>
      </c>
      <c r="C21" s="271"/>
      <c r="D21" s="271"/>
      <c r="E21" s="271"/>
    </row>
    <row r="22" spans="1:5">
      <c r="A22" s="233" t="s">
        <v>2272</v>
      </c>
      <c r="B22" s="271">
        <f>B5+B7+B11+B15+B17+B19</f>
        <v>53050.127922999993</v>
      </c>
      <c r="C22" s="271"/>
      <c r="D22" s="271"/>
      <c r="E22" s="271"/>
    </row>
    <row r="23" spans="1:5" ht="15">
      <c r="A23" s="293"/>
      <c r="B23" s="274"/>
      <c r="C23" s="294"/>
      <c r="D23" s="248"/>
      <c r="E23" s="248"/>
    </row>
    <row r="24" spans="1:5" ht="15">
      <c r="A24" s="295"/>
      <c r="B24" s="274"/>
      <c r="C24" s="294"/>
      <c r="D24" s="248"/>
      <c r="E24" s="248"/>
    </row>
    <row r="25" spans="1:5" ht="15">
      <c r="A25" s="293"/>
      <c r="B25" s="274"/>
      <c r="C25" s="294"/>
      <c r="D25" s="248"/>
      <c r="E25" s="248"/>
    </row>
    <row r="26" spans="1:5" ht="15">
      <c r="A26" s="293"/>
      <c r="B26" s="274"/>
      <c r="C26" s="294"/>
      <c r="D26" s="248"/>
      <c r="E26" s="248"/>
    </row>
  </sheetData>
  <mergeCells count="1">
    <mergeCell ref="A1:E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3"/>
  <sheetViews>
    <sheetView showZeros="0" view="pageBreakPreview" zoomScaleSheetLayoutView="100" workbookViewId="0">
      <selection activeCell="C9" sqref="C9"/>
    </sheetView>
  </sheetViews>
  <sheetFormatPr defaultColWidth="9.125" defaultRowHeight="13.5"/>
  <cols>
    <col min="1" max="1" width="31.5" style="10" customWidth="1"/>
    <col min="2" max="3" width="14.375" style="10" customWidth="1"/>
    <col min="4" max="4" width="13.25" style="10" hidden="1" customWidth="1"/>
    <col min="5" max="5" width="13" style="11" customWidth="1"/>
    <col min="6" max="6" width="9" style="11" hidden="1" customWidth="1"/>
    <col min="7" max="7" width="10.375" style="10" customWidth="1"/>
    <col min="8" max="8" width="15.875" style="10" customWidth="1"/>
    <col min="9" max="255" width="9.125" style="10" customWidth="1"/>
    <col min="256" max="16384" width="9.125" style="10"/>
  </cols>
  <sheetData>
    <row r="1" spans="1:7" ht="36.75" customHeight="1">
      <c r="A1" s="337" t="s">
        <v>2275</v>
      </c>
      <c r="B1" s="337"/>
      <c r="C1" s="337"/>
      <c r="D1" s="337"/>
      <c r="E1" s="337"/>
      <c r="F1" s="337"/>
      <c r="G1" s="337"/>
    </row>
    <row r="2" spans="1:7" s="1" customFormat="1" ht="21" customHeight="1">
      <c r="A2" s="3" t="s">
        <v>2276</v>
      </c>
      <c r="B2" s="3"/>
      <c r="C2" s="4"/>
      <c r="D2" s="4"/>
      <c r="E2" s="4"/>
      <c r="F2" s="4"/>
      <c r="G2" s="4" t="s">
        <v>2</v>
      </c>
    </row>
    <row r="3" spans="1:7" s="2" customFormat="1" ht="27.75" customHeight="1">
      <c r="A3" s="5" t="s">
        <v>3</v>
      </c>
      <c r="B3" s="5" t="s">
        <v>4</v>
      </c>
      <c r="C3" s="5" t="s">
        <v>33</v>
      </c>
      <c r="D3" s="5" t="s">
        <v>34</v>
      </c>
      <c r="E3" s="5" t="s">
        <v>5</v>
      </c>
      <c r="F3" s="6" t="s">
        <v>35</v>
      </c>
      <c r="G3" s="6" t="s">
        <v>36</v>
      </c>
    </row>
    <row r="4" spans="1:7" s="1" customFormat="1" ht="21.75" customHeight="1">
      <c r="A4" s="7" t="s">
        <v>2277</v>
      </c>
      <c r="B4" s="277">
        <f>'2017年随州市（州）一般公共预算收入情况表'!B30</f>
        <v>487303.1</v>
      </c>
      <c r="C4" s="278"/>
      <c r="D4" s="8"/>
      <c r="E4" s="8">
        <v>485962</v>
      </c>
      <c r="F4" s="12"/>
      <c r="G4" s="12"/>
    </row>
    <row r="5" spans="1:7" s="1" customFormat="1" ht="21.75" customHeight="1">
      <c r="A5" s="7" t="s">
        <v>2278</v>
      </c>
      <c r="B5" s="279">
        <f>'2017年本级一般公共预算收入情况表'!B4</f>
        <v>132992</v>
      </c>
      <c r="C5" s="278">
        <f>'2017年本级一般公共预算收入情况表'!C4</f>
        <v>127357</v>
      </c>
      <c r="D5" s="8"/>
      <c r="E5" s="8">
        <v>125819</v>
      </c>
      <c r="F5" s="12"/>
      <c r="G5" s="12">
        <f t="shared" ref="G5:G13" si="0">E5/C5</f>
        <v>0.98792371051453787</v>
      </c>
    </row>
    <row r="6" spans="1:7" s="1" customFormat="1" ht="21.75" customHeight="1">
      <c r="A6" s="7" t="s">
        <v>2279</v>
      </c>
      <c r="B6" s="279">
        <f>'2017年随州市（州）政府性基金收入情况表'!B26</f>
        <v>170702</v>
      </c>
      <c r="C6" s="278"/>
      <c r="D6" s="8"/>
      <c r="E6" s="8">
        <v>132821</v>
      </c>
      <c r="F6" s="12"/>
      <c r="G6" s="12"/>
    </row>
    <row r="7" spans="1:7" s="1" customFormat="1" ht="21.75" customHeight="1">
      <c r="A7" s="7" t="s">
        <v>2278</v>
      </c>
      <c r="B7" s="279">
        <f>'2017年本级政府性基金收入情况表'!B32</f>
        <v>87243</v>
      </c>
      <c r="C7" s="278">
        <f>'2017年本级政府性基金收入情况表'!D32</f>
        <v>66355</v>
      </c>
      <c r="D7" s="8"/>
      <c r="E7" s="8">
        <v>55112</v>
      </c>
      <c r="F7" s="12"/>
      <c r="G7" s="12">
        <f t="shared" si="0"/>
        <v>0.83056288147087631</v>
      </c>
    </row>
    <row r="8" spans="1:7" s="1" customFormat="1" ht="21.75" customHeight="1">
      <c r="A8" s="7" t="s">
        <v>2280</v>
      </c>
      <c r="B8" s="279">
        <f>'2017年随州市（州）国有资本经营收入情况表'!B56</f>
        <v>6398</v>
      </c>
      <c r="C8" s="278"/>
      <c r="D8" s="8"/>
      <c r="E8" s="8">
        <v>6598</v>
      </c>
      <c r="F8" s="12"/>
      <c r="G8" s="12"/>
    </row>
    <row r="9" spans="1:7" s="1" customFormat="1" ht="21.75" customHeight="1">
      <c r="A9" s="7" t="s">
        <v>2278</v>
      </c>
      <c r="B9" s="279">
        <f>'2017年本级国有资本经营收入情况表'!B60</f>
        <v>6278</v>
      </c>
      <c r="C9" s="278">
        <f>'2017年本级国有资本经营收入情况表'!C60</f>
        <v>6598</v>
      </c>
      <c r="D9" s="8"/>
      <c r="E9" s="8">
        <v>6598</v>
      </c>
      <c r="F9" s="12"/>
      <c r="G9" s="12">
        <f t="shared" si="0"/>
        <v>1</v>
      </c>
    </row>
    <row r="10" spans="1:7" s="1" customFormat="1" ht="21.75" customHeight="1">
      <c r="A10" s="7"/>
      <c r="B10" s="279"/>
      <c r="C10" s="278"/>
      <c r="D10" s="8"/>
      <c r="E10" s="13"/>
      <c r="F10" s="13"/>
      <c r="G10" s="12"/>
    </row>
    <row r="11" spans="1:7" s="1" customFormat="1" ht="21.75" customHeight="1">
      <c r="A11" s="7"/>
      <c r="B11" s="279"/>
      <c r="C11" s="278"/>
      <c r="D11" s="8"/>
      <c r="E11" s="8"/>
      <c r="F11" s="8"/>
      <c r="G11" s="12"/>
    </row>
    <row r="12" spans="1:7" s="1" customFormat="1" ht="21.75" customHeight="1">
      <c r="A12" s="7" t="s">
        <v>2281</v>
      </c>
      <c r="B12" s="279">
        <f>B4+B6+B8</f>
        <v>664403.1</v>
      </c>
      <c r="C12" s="279">
        <f t="shared" ref="C12:D12" si="1">C4+C6+C8</f>
        <v>0</v>
      </c>
      <c r="D12" s="279">
        <f t="shared" si="1"/>
        <v>0</v>
      </c>
      <c r="E12" s="8">
        <f>E4+E6+E8</f>
        <v>625381</v>
      </c>
      <c r="F12" s="12"/>
      <c r="G12" s="12"/>
    </row>
    <row r="13" spans="1:7" s="1" customFormat="1" ht="21.75" customHeight="1">
      <c r="A13" s="7" t="s">
        <v>2282</v>
      </c>
      <c r="B13" s="279">
        <f>B5+B7+B9</f>
        <v>226513</v>
      </c>
      <c r="C13" s="279">
        <f>C5+C7+C9</f>
        <v>200310</v>
      </c>
      <c r="D13" s="8"/>
      <c r="E13" s="8">
        <f>E5+E7+E9</f>
        <v>187529</v>
      </c>
      <c r="F13" s="12"/>
      <c r="G13" s="12">
        <f t="shared" si="0"/>
        <v>0.93619389945584341</v>
      </c>
    </row>
  </sheetData>
  <mergeCells count="1">
    <mergeCell ref="A1:G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3"/>
  <sheetViews>
    <sheetView showZeros="0" view="pageBreakPreview" zoomScaleSheetLayoutView="100" workbookViewId="0">
      <selection activeCell="G20" sqref="G20"/>
    </sheetView>
  </sheetViews>
  <sheetFormatPr defaultColWidth="9.125" defaultRowHeight="13.5"/>
  <cols>
    <col min="1" max="1" width="28.625" style="2" customWidth="1"/>
    <col min="2" max="3" width="11.75" style="2" customWidth="1"/>
    <col min="4" max="4" width="13.25" style="2" hidden="1" customWidth="1"/>
    <col min="5" max="5" width="16" style="2" customWidth="1"/>
    <col min="6" max="6" width="16" style="2" hidden="1" customWidth="1"/>
    <col min="7" max="7" width="15" style="2" customWidth="1"/>
    <col min="8" max="254" width="9.125" style="2" customWidth="1"/>
    <col min="255" max="16384" width="9.125" style="2"/>
  </cols>
  <sheetData>
    <row r="1" spans="1:7" ht="36.75" customHeight="1">
      <c r="A1" s="337" t="s">
        <v>2283</v>
      </c>
      <c r="B1" s="337"/>
      <c r="C1" s="337"/>
      <c r="D1" s="337"/>
      <c r="E1" s="337"/>
      <c r="F1" s="337"/>
      <c r="G1" s="337"/>
    </row>
    <row r="2" spans="1:7" s="1" customFormat="1" ht="23.25" customHeight="1">
      <c r="A2" s="3" t="s">
        <v>2284</v>
      </c>
      <c r="B2" s="3"/>
      <c r="C2" s="4"/>
      <c r="D2" s="4"/>
      <c r="E2" s="4"/>
      <c r="F2" s="4"/>
      <c r="G2" s="4" t="s">
        <v>2</v>
      </c>
    </row>
    <row r="3" spans="1:7" ht="25.5" customHeight="1">
      <c r="A3" s="5" t="s">
        <v>3</v>
      </c>
      <c r="B3" s="5" t="s">
        <v>4</v>
      </c>
      <c r="C3" s="5" t="s">
        <v>33</v>
      </c>
      <c r="D3" s="5" t="s">
        <v>34</v>
      </c>
      <c r="E3" s="5" t="s">
        <v>5</v>
      </c>
      <c r="F3" s="6" t="s">
        <v>2285</v>
      </c>
      <c r="G3" s="6" t="s">
        <v>36</v>
      </c>
    </row>
    <row r="4" spans="1:7" s="1" customFormat="1" ht="21.75" customHeight="1">
      <c r="A4" s="7" t="s">
        <v>2286</v>
      </c>
      <c r="B4" s="305">
        <f>'2017年随州市（州）一般公共预算支出情况表'!B31</f>
        <v>1495635.9367462622</v>
      </c>
      <c r="C4" s="306"/>
      <c r="D4" s="8"/>
      <c r="E4" s="8">
        <v>1529807</v>
      </c>
      <c r="F4" s="9"/>
      <c r="G4" s="9"/>
    </row>
    <row r="5" spans="1:7" s="1" customFormat="1" ht="21.75" customHeight="1">
      <c r="A5" s="7" t="s">
        <v>2287</v>
      </c>
      <c r="B5" s="307">
        <f>'2017年本级一般公共预算'!C4</f>
        <v>251074.43000000002</v>
      </c>
      <c r="C5" s="306">
        <f>'2017年本级一般公共预算'!D4</f>
        <v>276446.91000000003</v>
      </c>
      <c r="D5" s="8"/>
      <c r="E5" s="8">
        <v>256836</v>
      </c>
      <c r="F5" s="9"/>
      <c r="G5" s="9">
        <f t="shared" ref="G5:G13" si="0">E5/C5</f>
        <v>0.92906084571536707</v>
      </c>
    </row>
    <row r="6" spans="1:7" s="1" customFormat="1" ht="21.75" customHeight="1">
      <c r="A6" s="7" t="s">
        <v>2288</v>
      </c>
      <c r="B6" s="307">
        <f>'2017年随州市（州）政府性基金支出情况表'!B16</f>
        <v>151709.47</v>
      </c>
      <c r="C6" s="306"/>
      <c r="D6" s="8"/>
      <c r="E6" s="8">
        <v>363152</v>
      </c>
      <c r="F6" s="9"/>
      <c r="G6" s="9"/>
    </row>
    <row r="7" spans="1:7" s="1" customFormat="1" ht="21.75" customHeight="1">
      <c r="A7" s="7" t="s">
        <v>2287</v>
      </c>
      <c r="B7" s="307">
        <f>'2017年本级政府性基金支出情况表'!C194</f>
        <v>84951</v>
      </c>
      <c r="C7" s="306">
        <f>'2017年本级政府性基金支出情况表'!E194</f>
        <v>120710</v>
      </c>
      <c r="D7" s="8"/>
      <c r="E7" s="8">
        <v>119666</v>
      </c>
      <c r="F7" s="9"/>
      <c r="G7" s="9">
        <f t="shared" si="0"/>
        <v>0.9913511722309668</v>
      </c>
    </row>
    <row r="8" spans="1:7" s="1" customFormat="1" ht="21.75" customHeight="1">
      <c r="A8" s="7" t="s">
        <v>2289</v>
      </c>
      <c r="B8" s="307">
        <f>'2017年随州市（州）国有资本经营支出情况表'!B39</f>
        <v>6398</v>
      </c>
      <c r="C8" s="306"/>
      <c r="D8" s="8"/>
      <c r="E8" s="8">
        <v>6569</v>
      </c>
      <c r="F8" s="9"/>
      <c r="G8" s="9"/>
    </row>
    <row r="9" spans="1:7" s="1" customFormat="1" ht="21.75" customHeight="1">
      <c r="A9" s="7" t="s">
        <v>2287</v>
      </c>
      <c r="B9" s="307">
        <f>'2017年本级国有资本经营支出情况表'!B4</f>
        <v>6278</v>
      </c>
      <c r="C9" s="306">
        <f>'2017年本级国有资本经营支出情况表'!C4</f>
        <v>6570</v>
      </c>
      <c r="D9" s="8"/>
      <c r="E9" s="8">
        <v>6569</v>
      </c>
      <c r="F9" s="9"/>
      <c r="G9" s="9">
        <f t="shared" si="0"/>
        <v>0.99984779299847792</v>
      </c>
    </row>
    <row r="10" spans="1:7" s="1" customFormat="1" ht="21.75" customHeight="1">
      <c r="A10" s="7"/>
      <c r="B10" s="307"/>
      <c r="C10" s="306"/>
      <c r="D10" s="8"/>
      <c r="E10" s="8"/>
      <c r="F10" s="9"/>
      <c r="G10" s="9"/>
    </row>
    <row r="11" spans="1:7" s="1" customFormat="1" ht="21.75" customHeight="1">
      <c r="A11" s="7"/>
      <c r="B11" s="307"/>
      <c r="C11" s="306"/>
      <c r="D11" s="8"/>
      <c r="E11" s="8"/>
      <c r="F11" s="9"/>
      <c r="G11" s="9"/>
    </row>
    <row r="12" spans="1:7" s="1" customFormat="1" ht="21.75" customHeight="1">
      <c r="A12" s="7" t="s">
        <v>2290</v>
      </c>
      <c r="B12" s="307">
        <f>B4+B6+B8</f>
        <v>1653743.4067462622</v>
      </c>
      <c r="C12" s="306"/>
      <c r="D12" s="8"/>
      <c r="E12" s="8">
        <f>E4+E6+E8</f>
        <v>1899528</v>
      </c>
      <c r="F12" s="9"/>
      <c r="G12" s="9"/>
    </row>
    <row r="13" spans="1:7" s="1" customFormat="1" ht="21.75" customHeight="1">
      <c r="A13" s="7" t="s">
        <v>2291</v>
      </c>
      <c r="B13" s="307">
        <f>B5+B7+B9</f>
        <v>342303.43000000005</v>
      </c>
      <c r="C13" s="306">
        <f>C5+C7+C9</f>
        <v>403726.91000000003</v>
      </c>
      <c r="D13" s="8"/>
      <c r="E13" s="8">
        <f>E5+E7+E9</f>
        <v>383071</v>
      </c>
      <c r="F13" s="9"/>
      <c r="G13" s="9">
        <f t="shared" si="0"/>
        <v>0.94883692543556231</v>
      </c>
    </row>
  </sheetData>
  <mergeCells count="1">
    <mergeCell ref="A1:G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G97"/>
  <sheetViews>
    <sheetView showZeros="0" workbookViewId="0">
      <pane xSplit="1" ySplit="3" topLeftCell="B4" activePane="bottomRight" state="frozen"/>
      <selection pane="topRight"/>
      <selection pane="bottomLeft"/>
      <selection pane="bottomRight" activeCell="B96" sqref="B96"/>
    </sheetView>
  </sheetViews>
  <sheetFormatPr defaultColWidth="9.125" defaultRowHeight="13.5"/>
  <cols>
    <col min="1" max="1" width="31.75" style="67" customWidth="1"/>
    <col min="2" max="3" width="11.25" style="67" customWidth="1"/>
    <col min="4" max="4" width="11.25" style="67" hidden="1" customWidth="1"/>
    <col min="5" max="5" width="11.25" style="207" customWidth="1"/>
    <col min="6" max="6" width="13" style="67" hidden="1" customWidth="1"/>
    <col min="7" max="7" width="14.5" style="67" customWidth="1"/>
    <col min="8" max="244" width="9.125" style="67" customWidth="1"/>
    <col min="245" max="16384" width="9.125" style="67"/>
  </cols>
  <sheetData>
    <row r="1" spans="1:7" s="206" customFormat="1" ht="18.75" customHeight="1">
      <c r="A1" s="317" t="s">
        <v>31</v>
      </c>
      <c r="B1" s="317"/>
      <c r="C1" s="317"/>
      <c r="D1" s="317"/>
      <c r="E1" s="317"/>
      <c r="F1" s="317"/>
      <c r="G1" s="317"/>
    </row>
    <row r="2" spans="1:7" s="63" customFormat="1" ht="12.75" customHeight="1">
      <c r="A2" s="208" t="s">
        <v>32</v>
      </c>
      <c r="B2" s="208"/>
      <c r="C2" s="209"/>
      <c r="D2" s="209"/>
      <c r="E2" s="210"/>
      <c r="F2" s="209"/>
      <c r="G2" s="209" t="s">
        <v>2</v>
      </c>
    </row>
    <row r="3" spans="1:7" s="64" customFormat="1" ht="24.75" customHeight="1">
      <c r="A3" s="19" t="s">
        <v>3</v>
      </c>
      <c r="B3" s="19" t="s">
        <v>4</v>
      </c>
      <c r="C3" s="19" t="s">
        <v>33</v>
      </c>
      <c r="D3" s="19" t="s">
        <v>34</v>
      </c>
      <c r="E3" s="93" t="s">
        <v>5</v>
      </c>
      <c r="F3" s="19" t="s">
        <v>35</v>
      </c>
      <c r="G3" s="20" t="s">
        <v>36</v>
      </c>
    </row>
    <row r="4" spans="1:7" s="63" customFormat="1" ht="16.5" customHeight="1">
      <c r="A4" s="211" t="s">
        <v>37</v>
      </c>
      <c r="B4" s="212">
        <f>B5+B21</f>
        <v>132992</v>
      </c>
      <c r="C4" s="212">
        <f>C5+C21</f>
        <v>127357</v>
      </c>
      <c r="D4" s="212"/>
      <c r="E4" s="213">
        <f>E5+E21</f>
        <v>125819</v>
      </c>
      <c r="F4" s="12"/>
      <c r="G4" s="12">
        <v>0.98792371051453787</v>
      </c>
    </row>
    <row r="5" spans="1:7" s="63" customFormat="1" ht="16.5" customHeight="1">
      <c r="A5" s="211" t="s">
        <v>38</v>
      </c>
      <c r="B5" s="212">
        <v>77780</v>
      </c>
      <c r="C5" s="212">
        <v>84475</v>
      </c>
      <c r="D5" s="212"/>
      <c r="E5" s="213">
        <v>80026</v>
      </c>
      <c r="F5" s="12"/>
      <c r="G5" s="12">
        <v>0.94733353063036396</v>
      </c>
    </row>
    <row r="6" spans="1:7" s="63" customFormat="1" ht="16.5" customHeight="1">
      <c r="A6" s="211" t="s">
        <v>9</v>
      </c>
      <c r="B6" s="212">
        <v>24756</v>
      </c>
      <c r="C6" s="212">
        <v>28932</v>
      </c>
      <c r="D6" s="212"/>
      <c r="E6" s="213">
        <v>26914</v>
      </c>
      <c r="F6" s="12"/>
      <c r="G6" s="12">
        <v>0.93025024194663353</v>
      </c>
    </row>
    <row r="7" spans="1:7" s="63" customFormat="1" ht="16.5" customHeight="1">
      <c r="A7" s="211" t="s">
        <v>10</v>
      </c>
      <c r="B7" s="212">
        <v>10858</v>
      </c>
      <c r="C7" s="212">
        <v>15374</v>
      </c>
      <c r="D7" s="212"/>
      <c r="E7" s="213">
        <v>15332</v>
      </c>
      <c r="F7" s="12"/>
      <c r="G7" s="12">
        <v>0.99726811499934953</v>
      </c>
    </row>
    <row r="8" spans="1:7" s="63" customFormat="1" ht="16.5" customHeight="1">
      <c r="A8" s="211" t="s">
        <v>11</v>
      </c>
      <c r="B8" s="212">
        <v>4431</v>
      </c>
      <c r="C8" s="212">
        <v>5141</v>
      </c>
      <c r="D8" s="212"/>
      <c r="E8" s="213">
        <v>5338</v>
      </c>
      <c r="F8" s="12"/>
      <c r="G8" s="12">
        <v>1.0383193931141801</v>
      </c>
    </row>
    <row r="9" spans="1:7" s="63" customFormat="1" ht="16.5" customHeight="1">
      <c r="A9" s="211" t="s">
        <v>12</v>
      </c>
      <c r="B9" s="212"/>
      <c r="C9" s="212"/>
      <c r="D9" s="212"/>
      <c r="E9" s="213">
        <v>0</v>
      </c>
      <c r="F9" s="12"/>
      <c r="G9" s="12"/>
    </row>
    <row r="10" spans="1:7" s="63" customFormat="1" ht="16.5" customHeight="1">
      <c r="A10" s="211" t="s">
        <v>13</v>
      </c>
      <c r="B10" s="212">
        <v>4698</v>
      </c>
      <c r="C10" s="212">
        <v>4421</v>
      </c>
      <c r="D10" s="212"/>
      <c r="E10" s="213">
        <v>4310</v>
      </c>
      <c r="F10" s="12"/>
      <c r="G10" s="12">
        <v>0.97489255824474097</v>
      </c>
    </row>
    <row r="11" spans="1:7" s="63" customFormat="1" ht="16.5" customHeight="1">
      <c r="A11" s="211" t="s">
        <v>14</v>
      </c>
      <c r="B11" s="212">
        <v>1752</v>
      </c>
      <c r="C11" s="212">
        <v>2335</v>
      </c>
      <c r="D11" s="212"/>
      <c r="E11" s="213">
        <v>2231</v>
      </c>
      <c r="F11" s="12"/>
      <c r="G11" s="12">
        <v>0.95546038543897216</v>
      </c>
    </row>
    <row r="12" spans="1:7" s="63" customFormat="1" ht="16.5" customHeight="1">
      <c r="A12" s="211" t="s">
        <v>15</v>
      </c>
      <c r="B12" s="212">
        <v>1215</v>
      </c>
      <c r="C12" s="212">
        <v>1273</v>
      </c>
      <c r="D12" s="212"/>
      <c r="E12" s="213">
        <v>741</v>
      </c>
      <c r="F12" s="12"/>
      <c r="G12" s="12">
        <v>0.58208955223880599</v>
      </c>
    </row>
    <row r="13" spans="1:7" s="63" customFormat="1" ht="16.5" customHeight="1">
      <c r="A13" s="211" t="s">
        <v>16</v>
      </c>
      <c r="B13" s="212">
        <v>1516</v>
      </c>
      <c r="C13" s="212">
        <v>1588</v>
      </c>
      <c r="D13" s="212"/>
      <c r="E13" s="213">
        <v>1039</v>
      </c>
      <c r="F13" s="12"/>
      <c r="G13" s="12">
        <v>0.65428211586901763</v>
      </c>
    </row>
    <row r="14" spans="1:7" s="63" customFormat="1" ht="16.5" customHeight="1">
      <c r="A14" s="211" t="s">
        <v>17</v>
      </c>
      <c r="B14" s="212">
        <v>6139</v>
      </c>
      <c r="C14" s="212">
        <v>5431</v>
      </c>
      <c r="D14" s="212"/>
      <c r="E14" s="213">
        <v>5289</v>
      </c>
      <c r="F14" s="12"/>
      <c r="G14" s="12">
        <v>0.97385380224636342</v>
      </c>
    </row>
    <row r="15" spans="1:7" s="63" customFormat="1" ht="16.5" customHeight="1">
      <c r="A15" s="211" t="s">
        <v>18</v>
      </c>
      <c r="B15" s="212">
        <v>3041</v>
      </c>
      <c r="C15" s="212">
        <v>3185</v>
      </c>
      <c r="D15" s="212"/>
      <c r="E15" s="213">
        <v>3125</v>
      </c>
      <c r="F15" s="12"/>
      <c r="G15" s="12">
        <v>0.98116169544740972</v>
      </c>
    </row>
    <row r="16" spans="1:7" s="63" customFormat="1" ht="16.5" customHeight="1">
      <c r="A16" s="211" t="s">
        <v>19</v>
      </c>
      <c r="B16" s="212">
        <v>17640</v>
      </c>
      <c r="C16" s="212">
        <v>14978</v>
      </c>
      <c r="D16" s="212"/>
      <c r="E16" s="213">
        <v>14073</v>
      </c>
      <c r="F16" s="12"/>
      <c r="G16" s="12">
        <v>0.939578047803445</v>
      </c>
    </row>
    <row r="17" spans="1:7" s="63" customFormat="1" ht="16.5" customHeight="1">
      <c r="A17" s="211" t="s">
        <v>20</v>
      </c>
      <c r="B17" s="212">
        <v>1734</v>
      </c>
      <c r="C17" s="212">
        <v>1817</v>
      </c>
      <c r="D17" s="212"/>
      <c r="E17" s="213">
        <v>1634</v>
      </c>
      <c r="F17" s="12"/>
      <c r="G17" s="12">
        <v>0.89928453494771599</v>
      </c>
    </row>
    <row r="18" spans="1:7" s="63" customFormat="1" ht="16.5" customHeight="1">
      <c r="A18" s="211" t="s">
        <v>21</v>
      </c>
      <c r="B18" s="212"/>
      <c r="C18" s="212"/>
      <c r="D18" s="212"/>
      <c r="E18" s="213">
        <v>0</v>
      </c>
      <c r="F18" s="12"/>
      <c r="G18" s="12"/>
    </row>
    <row r="19" spans="1:7" s="63" customFormat="1" ht="16.5" customHeight="1">
      <c r="A19" s="211" t="s">
        <v>22</v>
      </c>
      <c r="B19" s="212"/>
      <c r="C19" s="212"/>
      <c r="D19" s="212"/>
      <c r="E19" s="213">
        <v>0</v>
      </c>
      <c r="F19" s="12"/>
      <c r="G19" s="12"/>
    </row>
    <row r="20" spans="1:7" s="63" customFormat="1" ht="16.5" customHeight="1">
      <c r="A20" s="211"/>
      <c r="B20" s="212"/>
      <c r="C20" s="212"/>
      <c r="D20" s="212"/>
      <c r="E20" s="213"/>
      <c r="F20" s="12"/>
      <c r="G20" s="12"/>
    </row>
    <row r="21" spans="1:7" s="63" customFormat="1" ht="16.5" customHeight="1">
      <c r="A21" s="211" t="s">
        <v>39</v>
      </c>
      <c r="B21" s="212">
        <v>55212</v>
      </c>
      <c r="C21" s="212">
        <v>42882</v>
      </c>
      <c r="D21" s="212"/>
      <c r="E21" s="213">
        <v>45793</v>
      </c>
      <c r="F21" s="12"/>
      <c r="G21" s="12">
        <v>1.0678839606361643</v>
      </c>
    </row>
    <row r="22" spans="1:7" s="63" customFormat="1" ht="16.5" customHeight="1">
      <c r="A22" s="211" t="s">
        <v>24</v>
      </c>
      <c r="B22" s="212">
        <v>6997</v>
      </c>
      <c r="C22" s="212">
        <v>4934</v>
      </c>
      <c r="D22" s="212"/>
      <c r="E22" s="213">
        <v>5455</v>
      </c>
      <c r="F22" s="12"/>
      <c r="G22" s="12">
        <v>1.10559383867045</v>
      </c>
    </row>
    <row r="23" spans="1:7" s="63" customFormat="1" ht="16.5" customHeight="1">
      <c r="A23" s="211" t="s">
        <v>25</v>
      </c>
      <c r="B23" s="212">
        <v>26643</v>
      </c>
      <c r="C23" s="212">
        <v>20493</v>
      </c>
      <c r="D23" s="212"/>
      <c r="E23" s="213">
        <v>21732</v>
      </c>
      <c r="F23" s="12"/>
      <c r="G23" s="12">
        <v>1.0604596691553214</v>
      </c>
    </row>
    <row r="24" spans="1:7" s="63" customFormat="1" ht="16.5" customHeight="1">
      <c r="A24" s="211" t="s">
        <v>26</v>
      </c>
      <c r="B24" s="212">
        <v>5764</v>
      </c>
      <c r="C24" s="212">
        <v>4977</v>
      </c>
      <c r="D24" s="212"/>
      <c r="E24" s="213">
        <v>6138</v>
      </c>
      <c r="F24" s="12"/>
      <c r="G24" s="12">
        <v>1.2332730560578662</v>
      </c>
    </row>
    <row r="25" spans="1:7" s="63" customFormat="1" ht="16.5" customHeight="1">
      <c r="A25" s="211" t="s">
        <v>27</v>
      </c>
      <c r="B25" s="212">
        <v>3520</v>
      </c>
      <c r="C25" s="212">
        <v>4000</v>
      </c>
      <c r="D25" s="212"/>
      <c r="E25" s="213">
        <v>4000</v>
      </c>
      <c r="F25" s="12"/>
      <c r="G25" s="12">
        <v>1</v>
      </c>
    </row>
    <row r="26" spans="1:7" s="63" customFormat="1" ht="16.5" customHeight="1">
      <c r="A26" s="211" t="s">
        <v>28</v>
      </c>
      <c r="B26" s="212">
        <v>9168</v>
      </c>
      <c r="C26" s="212">
        <v>5855</v>
      </c>
      <c r="D26" s="212"/>
      <c r="E26" s="213">
        <v>6302</v>
      </c>
      <c r="F26" s="12"/>
      <c r="G26" s="12">
        <v>1.0763450042698548</v>
      </c>
    </row>
    <row r="27" spans="1:7" s="63" customFormat="1" ht="16.5" customHeight="1">
      <c r="A27" s="211" t="s">
        <v>29</v>
      </c>
      <c r="B27" s="212">
        <v>3120</v>
      </c>
      <c r="C27" s="212">
        <v>2623</v>
      </c>
      <c r="D27" s="212"/>
      <c r="E27" s="213">
        <v>2166</v>
      </c>
      <c r="F27" s="12"/>
      <c r="G27" s="12">
        <v>0.82577201677468548</v>
      </c>
    </row>
    <row r="28" spans="1:7" s="63" customFormat="1" ht="16.5" customHeight="1">
      <c r="A28" s="211"/>
      <c r="B28" s="212"/>
      <c r="C28" s="212"/>
      <c r="D28" s="212"/>
      <c r="E28" s="213"/>
      <c r="F28" s="12"/>
      <c r="G28" s="12"/>
    </row>
    <row r="29" spans="1:7" s="63" customFormat="1" ht="16.5" customHeight="1">
      <c r="A29" s="211"/>
      <c r="B29" s="212"/>
      <c r="C29" s="212"/>
      <c r="D29" s="212"/>
      <c r="E29" s="213"/>
      <c r="F29" s="12"/>
      <c r="G29" s="12"/>
    </row>
    <row r="30" spans="1:7" s="63" customFormat="1" ht="16.5" customHeight="1">
      <c r="A30" s="211" t="s">
        <v>40</v>
      </c>
      <c r="B30" s="212">
        <f>B31+B38+B59+B80+B85</f>
        <v>156953</v>
      </c>
      <c r="C30" s="212">
        <f>C31+C38+C59+C80+C85</f>
        <v>185948</v>
      </c>
      <c r="D30" s="212"/>
      <c r="E30" s="213">
        <f>E31+E38+E59+E80</f>
        <v>140184</v>
      </c>
      <c r="F30" s="12"/>
      <c r="G30" s="12">
        <v>0.75388818379331857</v>
      </c>
    </row>
    <row r="31" spans="1:7" s="238" customFormat="1" ht="16.5" customHeight="1">
      <c r="A31" s="240" t="s">
        <v>41</v>
      </c>
      <c r="B31" s="235">
        <v>22548</v>
      </c>
      <c r="C31" s="235">
        <v>22548</v>
      </c>
      <c r="D31" s="235"/>
      <c r="E31" s="236">
        <f>SUM(E32:E37)</f>
        <v>28518</v>
      </c>
      <c r="F31" s="237"/>
      <c r="G31" s="12">
        <v>1.2647684938797232</v>
      </c>
    </row>
    <row r="32" spans="1:7" s="63" customFormat="1" ht="16.5" customHeight="1">
      <c r="A32" s="33" t="s">
        <v>42</v>
      </c>
      <c r="B32" s="212"/>
      <c r="C32" s="212"/>
      <c r="D32" s="212"/>
      <c r="E32" s="214">
        <v>146</v>
      </c>
      <c r="F32" s="12"/>
      <c r="G32" s="12"/>
    </row>
    <row r="33" spans="1:7" s="63" customFormat="1" ht="16.5" customHeight="1">
      <c r="A33" s="33" t="s">
        <v>43</v>
      </c>
      <c r="B33" s="212"/>
      <c r="C33" s="212"/>
      <c r="D33" s="212"/>
      <c r="E33" s="214">
        <v>2801</v>
      </c>
      <c r="F33" s="12"/>
      <c r="G33" s="12"/>
    </row>
    <row r="34" spans="1:7" s="63" customFormat="1" ht="16.5" customHeight="1">
      <c r="A34" s="33" t="s">
        <v>44</v>
      </c>
      <c r="B34" s="212"/>
      <c r="C34" s="212"/>
      <c r="D34" s="212"/>
      <c r="E34" s="214">
        <v>7093</v>
      </c>
      <c r="F34" s="12"/>
      <c r="G34" s="12"/>
    </row>
    <row r="35" spans="1:7" s="63" customFormat="1" ht="16.5" customHeight="1">
      <c r="A35" s="33" t="s">
        <v>45</v>
      </c>
      <c r="B35" s="212"/>
      <c r="C35" s="212"/>
      <c r="D35" s="212"/>
      <c r="E35" s="214">
        <v>1345</v>
      </c>
      <c r="F35" s="12"/>
      <c r="G35" s="12"/>
    </row>
    <row r="36" spans="1:7" s="63" customFormat="1" ht="16.5" customHeight="1">
      <c r="A36" s="33" t="s">
        <v>46</v>
      </c>
      <c r="B36" s="212"/>
      <c r="C36" s="212"/>
      <c r="D36" s="212"/>
      <c r="E36" s="214">
        <v>17133</v>
      </c>
      <c r="F36" s="12"/>
      <c r="G36" s="12"/>
    </row>
    <row r="37" spans="1:7" s="63" customFormat="1" ht="16.5" customHeight="1">
      <c r="A37" s="33" t="s">
        <v>47</v>
      </c>
      <c r="B37" s="212"/>
      <c r="C37" s="212"/>
      <c r="D37" s="212"/>
      <c r="E37" s="214">
        <v>0</v>
      </c>
      <c r="F37" s="12"/>
      <c r="G37" s="12"/>
    </row>
    <row r="38" spans="1:7" s="63" customFormat="1" ht="16.5" customHeight="1">
      <c r="A38" s="308" t="s">
        <v>48</v>
      </c>
      <c r="B38" s="212">
        <f>SUM(B39:B58)</f>
        <v>35002</v>
      </c>
      <c r="C38" s="212">
        <f>SUM(C39:C58)</f>
        <v>35002</v>
      </c>
      <c r="D38" s="212"/>
      <c r="E38" s="213">
        <f>SUM(E39:E58)</f>
        <v>41362</v>
      </c>
      <c r="F38" s="12"/>
      <c r="G38" s="12">
        <v>1.1817039026341352</v>
      </c>
    </row>
    <row r="39" spans="1:7" s="63" customFormat="1" ht="16.5" customHeight="1">
      <c r="A39" s="33" t="s">
        <v>49</v>
      </c>
      <c r="B39" s="212"/>
      <c r="C39" s="212"/>
      <c r="D39" s="212"/>
      <c r="E39" s="213">
        <v>15</v>
      </c>
      <c r="F39" s="12"/>
      <c r="G39" s="12"/>
    </row>
    <row r="40" spans="1:7" s="63" customFormat="1" ht="16.5" customHeight="1">
      <c r="A40" s="33" t="s">
        <v>50</v>
      </c>
      <c r="B40" s="212">
        <v>1543</v>
      </c>
      <c r="C40" s="212">
        <v>1543</v>
      </c>
      <c r="D40" s="212"/>
      <c r="E40" s="213">
        <v>33407</v>
      </c>
      <c r="F40" s="12"/>
      <c r="G40" s="12">
        <v>21.650680492546986</v>
      </c>
    </row>
    <row r="41" spans="1:7" s="63" customFormat="1" ht="16.5" customHeight="1">
      <c r="A41" s="33" t="s">
        <v>51</v>
      </c>
      <c r="B41" s="212">
        <v>24220</v>
      </c>
      <c r="C41" s="212">
        <v>24220</v>
      </c>
      <c r="D41" s="212"/>
      <c r="E41" s="213">
        <v>13871</v>
      </c>
      <c r="F41" s="12"/>
      <c r="G41" s="12">
        <v>0.57270850536746487</v>
      </c>
    </row>
    <row r="42" spans="1:7" s="63" customFormat="1" ht="16.5" customHeight="1">
      <c r="A42" s="33" t="s">
        <v>52</v>
      </c>
      <c r="B42" s="212">
        <v>-31804</v>
      </c>
      <c r="C42" s="212">
        <v>-31804</v>
      </c>
      <c r="D42" s="212"/>
      <c r="E42" s="213">
        <v>-38833</v>
      </c>
      <c r="F42" s="12"/>
      <c r="G42" s="12">
        <v>1.2210099358571249</v>
      </c>
    </row>
    <row r="43" spans="1:7" s="63" customFormat="1" ht="16.5" customHeight="1">
      <c r="A43" s="33" t="s">
        <v>53</v>
      </c>
      <c r="B43" s="212"/>
      <c r="C43" s="212"/>
      <c r="D43" s="212"/>
      <c r="E43" s="213">
        <v>0</v>
      </c>
      <c r="F43" s="12"/>
      <c r="G43" s="12"/>
    </row>
    <row r="44" spans="1:7" s="63" customFormat="1" ht="16.5" customHeight="1">
      <c r="A44" s="33" t="s">
        <v>54</v>
      </c>
      <c r="B44" s="212"/>
      <c r="C44" s="212"/>
      <c r="D44" s="212"/>
      <c r="E44" s="213">
        <v>0</v>
      </c>
      <c r="F44" s="12"/>
      <c r="G44" s="12"/>
    </row>
    <row r="45" spans="1:7" s="63" customFormat="1" ht="16.5" customHeight="1">
      <c r="A45" s="33" t="s">
        <v>55</v>
      </c>
      <c r="B45" s="212">
        <v>3370</v>
      </c>
      <c r="C45" s="212">
        <v>3370</v>
      </c>
      <c r="D45" s="212"/>
      <c r="E45" s="213">
        <v>4778</v>
      </c>
      <c r="F45" s="12"/>
      <c r="G45" s="12">
        <v>1.4178041543026707</v>
      </c>
    </row>
    <row r="46" spans="1:7" s="63" customFormat="1" ht="16.5" customHeight="1">
      <c r="A46" s="33" t="s">
        <v>56</v>
      </c>
      <c r="B46" s="212">
        <v>4207</v>
      </c>
      <c r="C46" s="212">
        <v>4207</v>
      </c>
      <c r="D46" s="212"/>
      <c r="E46" s="213">
        <v>4053</v>
      </c>
      <c r="F46" s="12"/>
      <c r="G46" s="12">
        <v>0.96339434276206326</v>
      </c>
    </row>
    <row r="47" spans="1:7" s="63" customFormat="1" ht="16.5" customHeight="1">
      <c r="A47" s="33" t="s">
        <v>57</v>
      </c>
      <c r="B47" s="212">
        <v>502</v>
      </c>
      <c r="C47" s="212">
        <v>502</v>
      </c>
      <c r="D47" s="212"/>
      <c r="E47" s="213">
        <v>475</v>
      </c>
      <c r="F47" s="12"/>
      <c r="G47" s="12">
        <v>0.94621513944223112</v>
      </c>
    </row>
    <row r="48" spans="1:7" s="63" customFormat="1" ht="16.5" customHeight="1">
      <c r="A48" s="33" t="s">
        <v>58</v>
      </c>
      <c r="B48" s="212">
        <v>7589</v>
      </c>
      <c r="C48" s="212">
        <v>7589</v>
      </c>
      <c r="D48" s="212"/>
      <c r="E48" s="213">
        <v>8084</v>
      </c>
      <c r="F48" s="12"/>
      <c r="G48" s="12">
        <v>1.0652259849782579</v>
      </c>
    </row>
    <row r="49" spans="1:7" s="63" customFormat="1" ht="16.5" customHeight="1">
      <c r="A49" s="33" t="s">
        <v>59</v>
      </c>
      <c r="B49" s="212"/>
      <c r="C49" s="212"/>
      <c r="D49" s="212"/>
      <c r="E49" s="213">
        <v>9</v>
      </c>
      <c r="F49" s="12"/>
      <c r="G49" s="12"/>
    </row>
    <row r="50" spans="1:7" s="63" customFormat="1" ht="16.5" customHeight="1">
      <c r="A50" s="33" t="s">
        <v>60</v>
      </c>
      <c r="B50" s="212"/>
      <c r="C50" s="212"/>
      <c r="D50" s="212"/>
      <c r="E50" s="213">
        <v>0</v>
      </c>
      <c r="F50" s="12"/>
      <c r="G50" s="12"/>
    </row>
    <row r="51" spans="1:7" s="63" customFormat="1" ht="16.5" customHeight="1">
      <c r="A51" s="33" t="s">
        <v>61</v>
      </c>
      <c r="B51" s="212">
        <v>140</v>
      </c>
      <c r="C51" s="212">
        <v>140</v>
      </c>
      <c r="D51" s="212"/>
      <c r="E51" s="213">
        <v>41</v>
      </c>
      <c r="F51" s="12"/>
      <c r="G51" s="12">
        <v>0.29285714285714287</v>
      </c>
    </row>
    <row r="52" spans="1:7" s="63" customFormat="1" ht="16.5" customHeight="1">
      <c r="A52" s="33" t="s">
        <v>62</v>
      </c>
      <c r="B52" s="212"/>
      <c r="C52" s="212"/>
      <c r="D52" s="212"/>
      <c r="E52" s="213">
        <v>0</v>
      </c>
      <c r="F52" s="12"/>
      <c r="G52" s="12"/>
    </row>
    <row r="53" spans="1:7" s="63" customFormat="1" ht="16.5" customHeight="1">
      <c r="A53" s="33" t="s">
        <v>63</v>
      </c>
      <c r="B53" s="212">
        <v>13066</v>
      </c>
      <c r="C53" s="212">
        <v>13066</v>
      </c>
      <c r="D53" s="212"/>
      <c r="E53" s="213">
        <v>14965</v>
      </c>
      <c r="F53" s="12"/>
      <c r="G53" s="12">
        <v>1.1453390479106076</v>
      </c>
    </row>
    <row r="54" spans="1:7" s="63" customFormat="1" ht="16.5" customHeight="1">
      <c r="A54" s="33" t="s">
        <v>64</v>
      </c>
      <c r="B54" s="212">
        <v>195</v>
      </c>
      <c r="C54" s="212">
        <v>195</v>
      </c>
      <c r="D54" s="212"/>
      <c r="E54" s="213">
        <v>464</v>
      </c>
      <c r="F54" s="12"/>
      <c r="G54" s="12">
        <v>2.3794871794871795</v>
      </c>
    </row>
    <row r="55" spans="1:7" s="63" customFormat="1" ht="16.5" customHeight="1">
      <c r="A55" s="33" t="s">
        <v>65</v>
      </c>
      <c r="B55" s="212"/>
      <c r="C55" s="212"/>
      <c r="D55" s="212"/>
      <c r="E55" s="213">
        <v>0</v>
      </c>
      <c r="F55" s="12"/>
      <c r="G55" s="12"/>
    </row>
    <row r="56" spans="1:7" s="63" customFormat="1" ht="16.5" customHeight="1">
      <c r="A56" s="33" t="s">
        <v>66</v>
      </c>
      <c r="B56" s="212"/>
      <c r="C56" s="212"/>
      <c r="D56" s="212"/>
      <c r="E56" s="213">
        <v>0</v>
      </c>
      <c r="F56" s="12"/>
      <c r="G56" s="12"/>
    </row>
    <row r="57" spans="1:7" s="63" customFormat="1" ht="16.5" customHeight="1">
      <c r="A57" s="33" t="s">
        <v>67</v>
      </c>
      <c r="B57" s="212"/>
      <c r="C57" s="212"/>
      <c r="D57" s="212"/>
      <c r="E57" s="213">
        <v>0</v>
      </c>
      <c r="F57" s="12"/>
      <c r="G57" s="12"/>
    </row>
    <row r="58" spans="1:7" s="63" customFormat="1" ht="16.5" customHeight="1">
      <c r="A58" s="309" t="s">
        <v>68</v>
      </c>
      <c r="B58" s="212">
        <v>11974</v>
      </c>
      <c r="C58" s="212">
        <v>11974</v>
      </c>
      <c r="D58" s="212"/>
      <c r="E58" s="213">
        <v>33</v>
      </c>
      <c r="F58" s="12"/>
      <c r="G58" s="12">
        <v>2.755971271087356E-3</v>
      </c>
    </row>
    <row r="59" spans="1:7" s="238" customFormat="1" ht="16.5" customHeight="1">
      <c r="A59" s="239" t="s">
        <v>69</v>
      </c>
      <c r="B59" s="235">
        <v>43078</v>
      </c>
      <c r="C59" s="235">
        <v>55313</v>
      </c>
      <c r="D59" s="235"/>
      <c r="E59" s="236">
        <f>SUM(E60:E79)</f>
        <v>55028</v>
      </c>
      <c r="F59" s="237"/>
      <c r="G59" s="12">
        <v>0.99484750420335188</v>
      </c>
    </row>
    <row r="60" spans="1:7" s="63" customFormat="1" ht="16.5" customHeight="1">
      <c r="A60" s="33" t="s">
        <v>70</v>
      </c>
      <c r="B60" s="212">
        <v>3120</v>
      </c>
      <c r="C60" s="212">
        <v>1627</v>
      </c>
      <c r="D60" s="212"/>
      <c r="E60" s="213">
        <v>1500</v>
      </c>
      <c r="F60" s="12"/>
      <c r="G60" s="12">
        <v>0.92194222495390288</v>
      </c>
    </row>
    <row r="61" spans="1:7" s="63" customFormat="1" ht="16.5" customHeight="1">
      <c r="A61" s="33" t="s">
        <v>71</v>
      </c>
      <c r="B61" s="212"/>
      <c r="C61" s="212"/>
      <c r="D61" s="212"/>
      <c r="E61" s="213">
        <v>0</v>
      </c>
      <c r="F61" s="12"/>
      <c r="G61" s="12"/>
    </row>
    <row r="62" spans="1:7" s="63" customFormat="1" ht="16.5" customHeight="1">
      <c r="A62" s="33" t="s">
        <v>72</v>
      </c>
      <c r="B62" s="212"/>
      <c r="C62" s="212"/>
      <c r="D62" s="212"/>
      <c r="E62" s="213">
        <v>0</v>
      </c>
      <c r="F62" s="12"/>
      <c r="G62" s="12"/>
    </row>
    <row r="63" spans="1:7" s="63" customFormat="1" ht="16.5" customHeight="1">
      <c r="A63" s="33" t="s">
        <v>73</v>
      </c>
      <c r="B63" s="212">
        <v>853</v>
      </c>
      <c r="C63" s="212">
        <v>166</v>
      </c>
      <c r="D63" s="212"/>
      <c r="E63" s="213">
        <v>212</v>
      </c>
      <c r="F63" s="12"/>
      <c r="G63" s="12">
        <v>1.2771084337349397</v>
      </c>
    </row>
    <row r="64" spans="1:7" s="63" customFormat="1" ht="16.5" customHeight="1">
      <c r="A64" s="33" t="s">
        <v>74</v>
      </c>
      <c r="B64" s="212">
        <v>50</v>
      </c>
      <c r="C64" s="212">
        <v>3462</v>
      </c>
      <c r="D64" s="212"/>
      <c r="E64" s="213">
        <v>4605</v>
      </c>
      <c r="F64" s="12"/>
      <c r="G64" s="12">
        <v>1.3301559792027731</v>
      </c>
    </row>
    <row r="65" spans="1:7" s="63" customFormat="1" ht="16.5" customHeight="1">
      <c r="A65" s="33" t="s">
        <v>75</v>
      </c>
      <c r="B65" s="212">
        <v>2785</v>
      </c>
      <c r="C65" s="212">
        <v>41</v>
      </c>
      <c r="D65" s="212"/>
      <c r="E65" s="213">
        <v>242</v>
      </c>
      <c r="F65" s="12"/>
      <c r="G65" s="12">
        <v>5.9024390243902438</v>
      </c>
    </row>
    <row r="66" spans="1:7" s="63" customFormat="1" ht="16.5" customHeight="1">
      <c r="A66" s="33" t="s">
        <v>76</v>
      </c>
      <c r="B66" s="212">
        <v>1198</v>
      </c>
      <c r="C66" s="212">
        <v>371</v>
      </c>
      <c r="D66" s="212"/>
      <c r="E66" s="213">
        <v>475</v>
      </c>
      <c r="F66" s="12"/>
      <c r="G66" s="12">
        <v>1.2803234501347709</v>
      </c>
    </row>
    <row r="67" spans="1:7" s="63" customFormat="1" ht="16.5" customHeight="1">
      <c r="A67" s="33" t="s">
        <v>77</v>
      </c>
      <c r="B67" s="212">
        <v>9694</v>
      </c>
      <c r="C67" s="212">
        <v>7457</v>
      </c>
      <c r="D67" s="212"/>
      <c r="E67" s="213">
        <v>5373</v>
      </c>
      <c r="F67" s="12"/>
      <c r="G67" s="12">
        <v>0.72053104465602791</v>
      </c>
    </row>
    <row r="68" spans="1:7" s="63" customFormat="1" ht="16.5" customHeight="1">
      <c r="A68" s="33" t="s">
        <v>78</v>
      </c>
      <c r="B68" s="212">
        <v>5260</v>
      </c>
      <c r="C68" s="212">
        <v>5012</v>
      </c>
      <c r="D68" s="212"/>
      <c r="E68" s="213">
        <v>4879</v>
      </c>
      <c r="F68" s="12"/>
      <c r="G68" s="12">
        <v>0.97346368715083798</v>
      </c>
    </row>
    <row r="69" spans="1:7" s="63" customFormat="1" ht="16.5" customHeight="1">
      <c r="A69" s="33" t="s">
        <v>79</v>
      </c>
      <c r="B69" s="212">
        <v>2020</v>
      </c>
      <c r="C69" s="212">
        <v>1870</v>
      </c>
      <c r="D69" s="212"/>
      <c r="E69" s="213">
        <v>1565</v>
      </c>
      <c r="F69" s="12"/>
      <c r="G69" s="12">
        <v>0.83689839572192515</v>
      </c>
    </row>
    <row r="70" spans="1:7" s="63" customFormat="1" ht="16.5" customHeight="1">
      <c r="A70" s="33" t="s">
        <v>80</v>
      </c>
      <c r="B70" s="212">
        <v>1900</v>
      </c>
      <c r="C70" s="212">
        <v>380</v>
      </c>
      <c r="D70" s="212"/>
      <c r="E70" s="213">
        <v>0</v>
      </c>
      <c r="F70" s="12"/>
      <c r="G70" s="12">
        <v>0</v>
      </c>
    </row>
    <row r="71" spans="1:7" s="63" customFormat="1" ht="16.5" customHeight="1">
      <c r="A71" s="33" t="s">
        <v>81</v>
      </c>
      <c r="B71" s="212">
        <v>5497</v>
      </c>
      <c r="C71" s="212">
        <v>8182</v>
      </c>
      <c r="D71" s="212"/>
      <c r="E71" s="213">
        <v>8714</v>
      </c>
      <c r="F71" s="12"/>
      <c r="G71" s="12">
        <v>1.0650207773160596</v>
      </c>
    </row>
    <row r="72" spans="1:7" s="63" customFormat="1" ht="16.5" customHeight="1">
      <c r="A72" s="33" t="s">
        <v>82</v>
      </c>
      <c r="B72" s="212">
        <v>1198</v>
      </c>
      <c r="C72" s="212">
        <v>3319</v>
      </c>
      <c r="D72" s="212"/>
      <c r="E72" s="213">
        <v>3319</v>
      </c>
      <c r="F72" s="12"/>
      <c r="G72" s="12">
        <v>1</v>
      </c>
    </row>
    <row r="73" spans="1:7" s="63" customFormat="1" ht="16.5" customHeight="1">
      <c r="A73" s="33" t="s">
        <v>83</v>
      </c>
      <c r="B73" s="212"/>
      <c r="C73" s="212">
        <v>291</v>
      </c>
      <c r="D73" s="212"/>
      <c r="E73" s="213">
        <v>541</v>
      </c>
      <c r="F73" s="12"/>
      <c r="G73" s="12">
        <v>1.859106529209622</v>
      </c>
    </row>
    <row r="74" spans="1:7" s="63" customFormat="1" ht="16.5" customHeight="1">
      <c r="A74" s="33" t="s">
        <v>84</v>
      </c>
      <c r="B74" s="212">
        <v>1000</v>
      </c>
      <c r="C74" s="212">
        <v>347</v>
      </c>
      <c r="D74" s="212"/>
      <c r="E74" s="213">
        <v>756</v>
      </c>
      <c r="F74" s="12"/>
      <c r="G74" s="12">
        <v>2.1786743515850144</v>
      </c>
    </row>
    <row r="75" spans="1:7" s="63" customFormat="1" ht="16.5" customHeight="1">
      <c r="A75" s="33" t="s">
        <v>85</v>
      </c>
      <c r="B75" s="212"/>
      <c r="C75" s="212"/>
      <c r="D75" s="212"/>
      <c r="E75" s="213">
        <v>0</v>
      </c>
      <c r="F75" s="12"/>
      <c r="G75" s="12"/>
    </row>
    <row r="76" spans="1:7" s="63" customFormat="1" ht="16.5" customHeight="1">
      <c r="A76" s="33" t="s">
        <v>86</v>
      </c>
      <c r="B76" s="212">
        <v>2036</v>
      </c>
      <c r="C76" s="212">
        <v>387</v>
      </c>
      <c r="D76" s="212"/>
      <c r="E76" s="213">
        <v>387</v>
      </c>
      <c r="F76" s="12"/>
      <c r="G76" s="12">
        <v>1</v>
      </c>
    </row>
    <row r="77" spans="1:7" s="63" customFormat="1" ht="16.5" customHeight="1">
      <c r="A77" s="33" t="s">
        <v>87</v>
      </c>
      <c r="B77" s="212">
        <v>4159</v>
      </c>
      <c r="C77" s="212">
        <v>22021</v>
      </c>
      <c r="D77" s="212"/>
      <c r="E77" s="213">
        <v>22021</v>
      </c>
      <c r="F77" s="12"/>
      <c r="G77" s="12">
        <v>1</v>
      </c>
    </row>
    <row r="78" spans="1:7" s="63" customFormat="1" ht="16.5" customHeight="1">
      <c r="A78" s="33" t="s">
        <v>88</v>
      </c>
      <c r="B78" s="212">
        <v>621</v>
      </c>
      <c r="C78" s="212">
        <v>230</v>
      </c>
      <c r="D78" s="212"/>
      <c r="E78" s="213">
        <v>250</v>
      </c>
      <c r="F78" s="12"/>
      <c r="G78" s="12">
        <v>1.0869565217391304</v>
      </c>
    </row>
    <row r="79" spans="1:7" s="63" customFormat="1" ht="16.5" customHeight="1">
      <c r="A79" s="33" t="s">
        <v>29</v>
      </c>
      <c r="B79" s="212">
        <v>1687</v>
      </c>
      <c r="C79" s="212">
        <v>150</v>
      </c>
      <c r="D79" s="212"/>
      <c r="E79" s="213">
        <v>189</v>
      </c>
      <c r="F79" s="12"/>
      <c r="G79" s="12">
        <v>1.26</v>
      </c>
    </row>
    <row r="80" spans="1:7" s="238" customFormat="1" ht="16.5" customHeight="1">
      <c r="A80" s="234" t="s">
        <v>89</v>
      </c>
      <c r="B80" s="235">
        <v>19954</v>
      </c>
      <c r="C80" s="235">
        <v>19954</v>
      </c>
      <c r="D80" s="235"/>
      <c r="E80" s="236">
        <v>15276</v>
      </c>
      <c r="F80" s="237"/>
      <c r="G80" s="12">
        <v>0.76556078981657816</v>
      </c>
    </row>
    <row r="81" spans="1:7" s="63" customFormat="1" ht="16.5" customHeight="1">
      <c r="A81" s="216" t="s">
        <v>90</v>
      </c>
      <c r="B81" s="212"/>
      <c r="C81" s="212"/>
      <c r="D81" s="212"/>
      <c r="E81" s="213"/>
      <c r="F81" s="12"/>
      <c r="G81" s="12"/>
    </row>
    <row r="82" spans="1:7" s="63" customFormat="1" ht="16.5" customHeight="1">
      <c r="A82" s="216" t="s">
        <v>90</v>
      </c>
      <c r="B82" s="212"/>
      <c r="C82" s="212"/>
      <c r="D82" s="212"/>
      <c r="E82" s="213"/>
      <c r="F82" s="12"/>
      <c r="G82" s="12"/>
    </row>
    <row r="83" spans="1:7" s="63" customFormat="1" ht="16.5" customHeight="1">
      <c r="A83" s="215" t="s">
        <v>91</v>
      </c>
      <c r="B83" s="212"/>
      <c r="C83" s="212"/>
      <c r="D83" s="212"/>
      <c r="E83" s="213"/>
      <c r="F83" s="12"/>
      <c r="G83" s="12"/>
    </row>
    <row r="84" spans="1:7" s="63" customFormat="1" ht="16.5" customHeight="1">
      <c r="A84" s="215"/>
      <c r="B84" s="212"/>
      <c r="C84" s="212"/>
      <c r="D84" s="212"/>
      <c r="E84" s="213"/>
      <c r="F84" s="12"/>
      <c r="G84" s="12"/>
    </row>
    <row r="85" spans="1:7" s="238" customFormat="1" ht="16.5" customHeight="1">
      <c r="A85" s="234" t="s">
        <v>92</v>
      </c>
      <c r="B85" s="235">
        <v>36371</v>
      </c>
      <c r="C85" s="235">
        <v>53131</v>
      </c>
      <c r="D85" s="235"/>
      <c r="E85" s="236">
        <f>SUM(E86:E88)</f>
        <v>25279</v>
      </c>
      <c r="F85" s="237"/>
      <c r="G85" s="12">
        <v>0.47578626413957953</v>
      </c>
    </row>
    <row r="86" spans="1:7" s="63" customFormat="1" ht="16.5" customHeight="1">
      <c r="A86" s="120" t="s">
        <v>93</v>
      </c>
      <c r="B86" s="212"/>
      <c r="C86" s="212"/>
      <c r="D86" s="212"/>
      <c r="E86" s="213">
        <v>0</v>
      </c>
      <c r="F86" s="12"/>
      <c r="G86" s="12"/>
    </row>
    <row r="87" spans="1:7" s="63" customFormat="1" ht="16.5" customHeight="1">
      <c r="A87" s="120" t="s">
        <v>94</v>
      </c>
      <c r="B87" s="212"/>
      <c r="C87" s="212"/>
      <c r="D87" s="212"/>
      <c r="E87" s="213">
        <v>29</v>
      </c>
      <c r="F87" s="12"/>
      <c r="G87" s="12"/>
    </row>
    <row r="88" spans="1:7" s="63" customFormat="1" ht="16.5" customHeight="1">
      <c r="A88" s="241" t="s">
        <v>2292</v>
      </c>
      <c r="B88" s="212">
        <v>36371</v>
      </c>
      <c r="C88" s="212">
        <v>53131</v>
      </c>
      <c r="D88" s="212"/>
      <c r="E88" s="213">
        <v>25250</v>
      </c>
      <c r="F88" s="12"/>
      <c r="G88" s="12">
        <v>0.47524044343227118</v>
      </c>
    </row>
    <row r="89" spans="1:7" s="63" customFormat="1" ht="16.5" customHeight="1">
      <c r="A89" s="215"/>
      <c r="B89" s="212"/>
      <c r="C89" s="212"/>
      <c r="D89" s="212"/>
      <c r="E89" s="213"/>
      <c r="F89" s="12"/>
      <c r="G89" s="12"/>
    </row>
    <row r="90" spans="1:7" s="238" customFormat="1" ht="16.5" customHeight="1">
      <c r="A90" s="234" t="s">
        <v>95</v>
      </c>
      <c r="B90" s="235"/>
      <c r="C90" s="235">
        <v>5460</v>
      </c>
      <c r="D90" s="235"/>
      <c r="E90" s="236">
        <f>SUM(E91:E94)</f>
        <v>25075</v>
      </c>
      <c r="F90" s="237"/>
      <c r="G90" s="12">
        <v>4.5924908424908422</v>
      </c>
    </row>
    <row r="91" spans="1:7" s="63" customFormat="1" ht="16.5" customHeight="1">
      <c r="A91" s="120" t="s">
        <v>96</v>
      </c>
      <c r="B91" s="212">
        <v>0</v>
      </c>
      <c r="C91" s="212">
        <v>5460</v>
      </c>
      <c r="D91" s="212"/>
      <c r="E91" s="217">
        <v>25075</v>
      </c>
      <c r="F91" s="12"/>
      <c r="G91" s="12">
        <v>4.5924908424908422</v>
      </c>
    </row>
    <row r="92" spans="1:7" s="63" customFormat="1" ht="16.5" customHeight="1">
      <c r="A92" s="120" t="s">
        <v>97</v>
      </c>
      <c r="B92" s="212"/>
      <c r="C92" s="212"/>
      <c r="D92" s="212"/>
      <c r="E92" s="213"/>
      <c r="F92" s="12"/>
      <c r="G92" s="12"/>
    </row>
    <row r="93" spans="1:7" s="63" customFormat="1" ht="16.5" customHeight="1">
      <c r="A93" s="120" t="s">
        <v>98</v>
      </c>
      <c r="B93" s="212"/>
      <c r="C93" s="212"/>
      <c r="D93" s="212"/>
      <c r="E93" s="213"/>
      <c r="F93" s="12"/>
      <c r="G93" s="12"/>
    </row>
    <row r="94" spans="1:7" s="63" customFormat="1" ht="16.5" customHeight="1">
      <c r="A94" s="120" t="s">
        <v>99</v>
      </c>
      <c r="B94" s="212"/>
      <c r="C94" s="212"/>
      <c r="D94" s="212"/>
      <c r="E94" s="213"/>
      <c r="F94" s="12"/>
      <c r="G94" s="12"/>
    </row>
    <row r="95" spans="1:7" s="63" customFormat="1" ht="16.5" customHeight="1">
      <c r="A95" s="215" t="s">
        <v>100</v>
      </c>
      <c r="B95" s="212"/>
      <c r="C95" s="212"/>
      <c r="D95" s="212"/>
      <c r="E95" s="218"/>
      <c r="F95" s="12"/>
      <c r="G95" s="12"/>
    </row>
    <row r="96" spans="1:7" s="63" customFormat="1" ht="16.5" customHeight="1">
      <c r="A96" s="219" t="s">
        <v>30</v>
      </c>
      <c r="B96" s="212">
        <f>B4+B30+B90</f>
        <v>289945</v>
      </c>
      <c r="C96" s="212">
        <f>C4+C30+C90</f>
        <v>318765</v>
      </c>
      <c r="D96" s="212"/>
      <c r="E96" s="213">
        <f>E4+E30+E83+E85+E90+E80</f>
        <v>331633</v>
      </c>
      <c r="F96" s="12"/>
      <c r="G96" s="12">
        <v>1.0403682963939</v>
      </c>
    </row>
    <row r="97" spans="1:7" s="63" customFormat="1" ht="16.5" customHeight="1">
      <c r="A97" s="220"/>
      <c r="B97" s="220"/>
      <c r="C97" s="220"/>
      <c r="D97" s="220"/>
      <c r="E97" s="221"/>
      <c r="F97" s="220"/>
      <c r="G97" s="220"/>
    </row>
  </sheetData>
  <mergeCells count="1">
    <mergeCell ref="A1:G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verticalDpi="300"/>
  <headerFooter alignWithMargins="0">
    <oddFooter>&amp;C- &amp;P -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6"/>
  <sheetViews>
    <sheetView showZero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J17" sqref="J17"/>
    </sheetView>
  </sheetViews>
  <sheetFormatPr defaultColWidth="9" defaultRowHeight="14.25"/>
  <cols>
    <col min="1" max="3" width="21.875" style="125" customWidth="1"/>
    <col min="4" max="4" width="13.25" style="125" customWidth="1"/>
    <col min="5" max="6" width="11.625" style="125" hidden="1" customWidth="1"/>
    <col min="7" max="7" width="13.75" style="125" hidden="1" customWidth="1"/>
    <col min="8" max="8" width="9" style="125" hidden="1" customWidth="1"/>
    <col min="9" max="9" width="18.25" style="125" customWidth="1"/>
    <col min="10" max="16384" width="9" style="125"/>
  </cols>
  <sheetData>
    <row r="1" spans="1:8" s="202" customFormat="1" ht="27" customHeight="1">
      <c r="A1" s="318" t="s">
        <v>101</v>
      </c>
      <c r="B1" s="318"/>
      <c r="C1" s="318"/>
      <c r="D1" s="318"/>
    </row>
    <row r="2" spans="1:8" s="68" customFormat="1" ht="20.25" customHeight="1">
      <c r="A2" s="68" t="s">
        <v>102</v>
      </c>
      <c r="B2" s="69"/>
      <c r="C2" s="69"/>
      <c r="D2" s="69" t="s">
        <v>2</v>
      </c>
      <c r="E2" s="203">
        <v>1.0909090909090899</v>
      </c>
    </row>
    <row r="3" spans="1:8" s="152" customFormat="1" ht="25.5" customHeight="1">
      <c r="A3" s="204" t="s">
        <v>103</v>
      </c>
      <c r="B3" s="19" t="s">
        <v>4</v>
      </c>
      <c r="C3" s="19" t="s">
        <v>5</v>
      </c>
      <c r="D3" s="20" t="s">
        <v>6</v>
      </c>
      <c r="E3" s="152" t="s">
        <v>104</v>
      </c>
      <c r="F3" s="152" t="s">
        <v>105</v>
      </c>
      <c r="G3" s="152" t="s">
        <v>106</v>
      </c>
      <c r="H3" s="152">
        <v>60482045</v>
      </c>
    </row>
    <row r="4" spans="1:8" s="68" customFormat="1" ht="18" customHeight="1">
      <c r="A4" s="33" t="s">
        <v>107</v>
      </c>
      <c r="B4" s="190">
        <v>168405.85</v>
      </c>
      <c r="C4" s="190">
        <v>173160</v>
      </c>
      <c r="D4" s="12">
        <v>1.0282303138519238</v>
      </c>
      <c r="E4" s="130">
        <v>6617823</v>
      </c>
      <c r="F4" s="130">
        <v>7281378</v>
      </c>
      <c r="G4" s="68" t="s">
        <v>108</v>
      </c>
      <c r="H4" s="68">
        <v>6617823</v>
      </c>
    </row>
    <row r="5" spans="1:8" s="68" customFormat="1" ht="18" customHeight="1">
      <c r="A5" s="33" t="s">
        <v>109</v>
      </c>
      <c r="B5" s="190">
        <v>0</v>
      </c>
      <c r="C5" s="190">
        <v>0</v>
      </c>
      <c r="D5" s="12"/>
      <c r="E5" s="130">
        <v>3467180</v>
      </c>
      <c r="F5" s="130">
        <v>3566655</v>
      </c>
      <c r="G5" s="68" t="s">
        <v>110</v>
      </c>
      <c r="H5" s="68">
        <v>26490</v>
      </c>
    </row>
    <row r="6" spans="1:8" s="68" customFormat="1" ht="18" customHeight="1">
      <c r="A6" s="253" t="s">
        <v>2300</v>
      </c>
      <c r="B6" s="190">
        <v>847.1</v>
      </c>
      <c r="C6" s="190">
        <v>877</v>
      </c>
      <c r="D6" s="12">
        <v>1.0352968952898123</v>
      </c>
      <c r="E6" s="130">
        <v>9875601</v>
      </c>
      <c r="F6" s="130">
        <v>10439752</v>
      </c>
      <c r="G6" s="68" t="s">
        <v>111</v>
      </c>
      <c r="H6" s="68">
        <v>3467180</v>
      </c>
    </row>
    <row r="7" spans="1:8" s="68" customFormat="1" ht="18" customHeight="1">
      <c r="A7" s="33" t="s">
        <v>112</v>
      </c>
      <c r="B7" s="190">
        <v>52627.68</v>
      </c>
      <c r="C7" s="190">
        <v>54096</v>
      </c>
      <c r="D7" s="12">
        <v>1.0279001468428781</v>
      </c>
      <c r="E7" s="130">
        <v>1914718</v>
      </c>
      <c r="F7" s="130">
        <v>1903015</v>
      </c>
      <c r="G7" s="68" t="s">
        <v>113</v>
      </c>
      <c r="H7" s="68">
        <v>9875601</v>
      </c>
    </row>
    <row r="8" spans="1:8" s="68" customFormat="1" ht="18" customHeight="1">
      <c r="A8" s="33" t="s">
        <v>114</v>
      </c>
      <c r="B8" s="190">
        <v>210485.29</v>
      </c>
      <c r="C8" s="190">
        <v>246293</v>
      </c>
      <c r="D8" s="12">
        <v>1.170119774165691</v>
      </c>
      <c r="E8" s="130">
        <v>713774</v>
      </c>
      <c r="F8" s="130">
        <v>957271</v>
      </c>
      <c r="G8" s="68" t="s">
        <v>115</v>
      </c>
      <c r="H8" s="68">
        <v>1914718</v>
      </c>
    </row>
    <row r="9" spans="1:8" s="68" customFormat="1" ht="18" customHeight="1">
      <c r="A9" s="33" t="s">
        <v>116</v>
      </c>
      <c r="B9" s="190">
        <v>16612.8</v>
      </c>
      <c r="C9" s="190">
        <v>15033</v>
      </c>
      <c r="D9" s="12">
        <v>0.9049046518347299</v>
      </c>
      <c r="E9" s="130">
        <v>10566207</v>
      </c>
      <c r="F9" s="130">
        <v>9962319</v>
      </c>
      <c r="G9" s="68" t="s">
        <v>117</v>
      </c>
      <c r="H9" s="68">
        <v>713774</v>
      </c>
    </row>
    <row r="10" spans="1:8" s="68" customFormat="1" ht="18" customHeight="1">
      <c r="A10" s="33" t="s">
        <v>118</v>
      </c>
      <c r="B10" s="190">
        <v>11496.65</v>
      </c>
      <c r="C10" s="190">
        <v>12997</v>
      </c>
      <c r="D10" s="12">
        <v>1.1305032335506431</v>
      </c>
      <c r="E10" s="130">
        <v>6241638</v>
      </c>
      <c r="F10" s="130">
        <v>5842454</v>
      </c>
      <c r="G10" s="68" t="s">
        <v>119</v>
      </c>
      <c r="H10" s="68">
        <v>10566207</v>
      </c>
    </row>
    <row r="11" spans="1:8" s="68" customFormat="1" ht="18" customHeight="1">
      <c r="A11" s="33" t="s">
        <v>120</v>
      </c>
      <c r="B11" s="190">
        <v>224153.032469356</v>
      </c>
      <c r="C11" s="190">
        <v>258736</v>
      </c>
      <c r="D11" s="12">
        <v>1.1542828448478468</v>
      </c>
      <c r="E11" s="130">
        <v>1299798</v>
      </c>
      <c r="F11" s="130">
        <v>1528366</v>
      </c>
      <c r="G11" s="68" t="s">
        <v>121</v>
      </c>
      <c r="H11" s="68">
        <v>6241638</v>
      </c>
    </row>
    <row r="12" spans="1:8" s="68" customFormat="1" ht="18" customHeight="1">
      <c r="A12" s="33" t="s">
        <v>122</v>
      </c>
      <c r="B12" s="190">
        <v>158469.99518175499</v>
      </c>
      <c r="C12" s="190">
        <v>178730</v>
      </c>
      <c r="D12" s="12">
        <v>1.1278475764134912</v>
      </c>
      <c r="E12" s="130">
        <v>6594734</v>
      </c>
      <c r="F12" s="130">
        <v>5979057</v>
      </c>
      <c r="G12" s="68" t="s">
        <v>123</v>
      </c>
      <c r="H12" s="68">
        <v>1299798</v>
      </c>
    </row>
    <row r="13" spans="1:8" s="68" customFormat="1" ht="18" customHeight="1">
      <c r="A13" s="33" t="s">
        <v>124</v>
      </c>
      <c r="B13" s="190">
        <v>21411.3</v>
      </c>
      <c r="C13" s="190">
        <v>17429</v>
      </c>
      <c r="D13" s="12">
        <v>0.81400942492982675</v>
      </c>
      <c r="E13" s="130">
        <v>5138310</v>
      </c>
      <c r="F13" s="130">
        <v>6649628</v>
      </c>
      <c r="G13" s="68" t="s">
        <v>125</v>
      </c>
      <c r="H13" s="68">
        <v>6594734</v>
      </c>
    </row>
    <row r="14" spans="1:8" s="68" customFormat="1" ht="18" customHeight="1">
      <c r="A14" s="33" t="s">
        <v>126</v>
      </c>
      <c r="B14" s="190">
        <v>119063.472090989</v>
      </c>
      <c r="C14" s="190">
        <v>92594</v>
      </c>
      <c r="D14" s="12">
        <v>0.77768603899976241</v>
      </c>
      <c r="E14" s="130">
        <v>2320011</v>
      </c>
      <c r="F14" s="130">
        <v>3688802</v>
      </c>
      <c r="G14" s="68" t="s">
        <v>127</v>
      </c>
      <c r="H14" s="68">
        <v>5138310</v>
      </c>
    </row>
    <row r="15" spans="1:8" s="68" customFormat="1" ht="18" customHeight="1">
      <c r="A15" s="33" t="s">
        <v>128</v>
      </c>
      <c r="B15" s="190">
        <v>214483.8</v>
      </c>
      <c r="C15" s="190">
        <v>189217</v>
      </c>
      <c r="D15" s="12">
        <v>0.88219716360862688</v>
      </c>
      <c r="E15" s="130">
        <v>1132794</v>
      </c>
      <c r="F15" s="130">
        <v>1907282</v>
      </c>
      <c r="G15" s="68" t="s">
        <v>129</v>
      </c>
      <c r="H15" s="68">
        <v>2320011</v>
      </c>
    </row>
    <row r="16" spans="1:8" s="68" customFormat="1" ht="18" customHeight="1">
      <c r="A16" s="33" t="s">
        <v>130</v>
      </c>
      <c r="B16" s="190">
        <v>97441.469500019404</v>
      </c>
      <c r="C16" s="190">
        <v>74951</v>
      </c>
      <c r="D16" s="12">
        <v>0.7691899597222831</v>
      </c>
      <c r="E16" s="130">
        <v>253628</v>
      </c>
      <c r="F16" s="130">
        <v>347790</v>
      </c>
      <c r="G16" s="68" t="s">
        <v>131</v>
      </c>
      <c r="H16" s="68">
        <v>1132794</v>
      </c>
    </row>
    <row r="17" spans="1:8" s="68" customFormat="1" ht="18" customHeight="1">
      <c r="A17" s="33" t="s">
        <v>132</v>
      </c>
      <c r="B17" s="190">
        <v>17780.36</v>
      </c>
      <c r="C17" s="190">
        <v>18975</v>
      </c>
      <c r="D17" s="12">
        <v>1.0671887408353937</v>
      </c>
      <c r="E17" s="130">
        <v>34617</v>
      </c>
      <c r="F17" s="130">
        <v>47056</v>
      </c>
      <c r="G17" s="68" t="s">
        <v>133</v>
      </c>
      <c r="H17" s="68">
        <v>253628</v>
      </c>
    </row>
    <row r="18" spans="1:8" s="68" customFormat="1" ht="18" customHeight="1">
      <c r="A18" s="33" t="s">
        <v>134</v>
      </c>
      <c r="B18" s="190">
        <v>9711.72921760391</v>
      </c>
      <c r="C18" s="190">
        <v>11716</v>
      </c>
      <c r="D18" s="12">
        <v>1.2063763041048405</v>
      </c>
      <c r="E18" s="130">
        <v>63471</v>
      </c>
      <c r="F18" s="130">
        <v>56335</v>
      </c>
      <c r="G18" s="68" t="s">
        <v>135</v>
      </c>
      <c r="H18" s="68">
        <v>34617</v>
      </c>
    </row>
    <row r="19" spans="1:8" s="68" customFormat="1" ht="18" customHeight="1">
      <c r="A19" s="33" t="s">
        <v>136</v>
      </c>
      <c r="B19" s="190">
        <v>160</v>
      </c>
      <c r="C19" s="190">
        <v>0</v>
      </c>
      <c r="D19" s="12">
        <v>0</v>
      </c>
      <c r="E19" s="130">
        <v>629406</v>
      </c>
      <c r="F19" s="130">
        <v>463181</v>
      </c>
      <c r="G19" s="68" t="s">
        <v>137</v>
      </c>
      <c r="H19" s="68">
        <v>63471</v>
      </c>
    </row>
    <row r="20" spans="1:8" s="68" customFormat="1" ht="18" customHeight="1">
      <c r="A20" s="33" t="s">
        <v>138</v>
      </c>
      <c r="B20" s="190"/>
      <c r="C20" s="190">
        <v>200</v>
      </c>
      <c r="D20" s="12"/>
      <c r="E20" s="130">
        <v>2071785</v>
      </c>
      <c r="F20" s="130">
        <v>2319387</v>
      </c>
      <c r="G20" s="68" t="s">
        <v>139</v>
      </c>
      <c r="H20" s="68">
        <v>629406</v>
      </c>
    </row>
    <row r="21" spans="1:8" s="68" customFormat="1" ht="18" customHeight="1">
      <c r="A21" s="33" t="s">
        <v>140</v>
      </c>
      <c r="B21" s="190">
        <v>34778.07</v>
      </c>
      <c r="C21" s="190">
        <v>30806</v>
      </c>
      <c r="D21" s="12">
        <v>0.88578808427264655</v>
      </c>
      <c r="E21" s="130">
        <v>227969</v>
      </c>
      <c r="F21" s="130">
        <v>368642</v>
      </c>
      <c r="G21" s="68" t="s">
        <v>141</v>
      </c>
      <c r="H21" s="68">
        <v>2071785</v>
      </c>
    </row>
    <row r="22" spans="1:8" s="68" customFormat="1" ht="18" customHeight="1">
      <c r="A22" s="33" t="s">
        <v>142</v>
      </c>
      <c r="B22" s="190">
        <v>37184.410000000003</v>
      </c>
      <c r="C22" s="190">
        <v>83560</v>
      </c>
      <c r="D22" s="12">
        <v>2.2471783201615945</v>
      </c>
      <c r="G22" s="68" t="s">
        <v>143</v>
      </c>
      <c r="H22" s="68">
        <v>227969</v>
      </c>
    </row>
    <row r="23" spans="1:8" s="68" customFormat="1" ht="18" customHeight="1">
      <c r="A23" s="33" t="s">
        <v>144</v>
      </c>
      <c r="B23" s="190">
        <v>17148.928286539001</v>
      </c>
      <c r="C23" s="190">
        <v>16464</v>
      </c>
      <c r="D23" s="12">
        <v>0.96005999470668768</v>
      </c>
      <c r="E23" s="130">
        <v>360015</v>
      </c>
      <c r="F23" s="130">
        <v>676627</v>
      </c>
      <c r="G23" s="68" t="s">
        <v>145</v>
      </c>
      <c r="H23" s="68">
        <v>333525</v>
      </c>
    </row>
    <row r="24" spans="1:8" s="68" customFormat="1" ht="18" customHeight="1">
      <c r="A24" s="33" t="s">
        <v>146</v>
      </c>
      <c r="B24" s="190">
        <v>66460</v>
      </c>
      <c r="C24" s="190">
        <v>35183</v>
      </c>
      <c r="D24" s="12">
        <v>0.52938609690039118</v>
      </c>
      <c r="E24" s="130">
        <v>958300</v>
      </c>
      <c r="F24" s="130">
        <v>545679</v>
      </c>
      <c r="G24" s="68" t="s">
        <v>147</v>
      </c>
      <c r="H24" s="68">
        <v>958300</v>
      </c>
    </row>
    <row r="25" spans="1:8" s="68" customFormat="1" ht="18" customHeight="1">
      <c r="A25" s="33" t="s">
        <v>148</v>
      </c>
      <c r="B25" s="190">
        <v>16809</v>
      </c>
      <c r="C25" s="190">
        <v>18691</v>
      </c>
      <c r="D25" s="12">
        <v>1.1119638289011839</v>
      </c>
      <c r="E25" s="68">
        <v>266</v>
      </c>
      <c r="G25" s="68" t="s">
        <v>149</v>
      </c>
      <c r="H25" s="68">
        <v>266</v>
      </c>
    </row>
    <row r="26" spans="1:8" s="68" customFormat="1" ht="18" customHeight="1">
      <c r="A26" s="33" t="s">
        <v>150</v>
      </c>
      <c r="B26" s="190">
        <v>16483</v>
      </c>
      <c r="C26" s="190">
        <v>18691</v>
      </c>
      <c r="D26" s="12">
        <v>1.1339561972941818</v>
      </c>
    </row>
    <row r="27" spans="1:8" s="68" customFormat="1" ht="18" customHeight="1">
      <c r="A27" s="33" t="s">
        <v>151</v>
      </c>
      <c r="B27" s="190">
        <v>105</v>
      </c>
      <c r="C27" s="190">
        <v>99</v>
      </c>
      <c r="D27" s="12">
        <v>0.94285714285714284</v>
      </c>
    </row>
    <row r="28" spans="1:8" s="68" customFormat="1" ht="18" customHeight="1">
      <c r="A28" s="121"/>
      <c r="B28" s="190"/>
      <c r="C28" s="190"/>
      <c r="D28" s="12"/>
    </row>
    <row r="29" spans="1:8" s="68" customFormat="1" ht="18" customHeight="1">
      <c r="A29" s="121"/>
      <c r="B29" s="190"/>
      <c r="C29" s="190"/>
      <c r="D29" s="12"/>
    </row>
    <row r="30" spans="1:8" s="68" customFormat="1" ht="18" customHeight="1">
      <c r="A30" s="121"/>
      <c r="B30" s="190"/>
      <c r="C30" s="190"/>
      <c r="D30" s="12"/>
    </row>
    <row r="31" spans="1:8" s="68" customFormat="1" ht="18" customHeight="1">
      <c r="A31" s="131" t="s">
        <v>152</v>
      </c>
      <c r="B31" s="190">
        <f>SUM(B4:B27)-B26</f>
        <v>1495635.9367462622</v>
      </c>
      <c r="C31" s="190">
        <f>SUM(C4:C25)+C27</f>
        <v>1529807</v>
      </c>
      <c r="D31" s="12">
        <v>1.0228471798612144</v>
      </c>
      <c r="E31" s="130">
        <f>SUM(E4:E24)</f>
        <v>60481779</v>
      </c>
      <c r="F31" s="130">
        <f>SUM(F4:F24)</f>
        <v>64530676</v>
      </c>
    </row>
    <row r="32" spans="1:8" ht="20.100000000000001" customHeight="1">
      <c r="C32" s="205"/>
    </row>
    <row r="33" ht="20.100000000000001" customHeight="1"/>
    <row r="34" ht="20.100000000000001" customHeight="1"/>
    <row r="35" ht="20.100000000000001" customHeight="1"/>
    <row r="36" ht="20.100000000000001" customHeight="1"/>
  </sheetData>
  <mergeCells count="1">
    <mergeCell ref="A1:D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</sheetPr>
  <dimension ref="A1:I2174"/>
  <sheetViews>
    <sheetView showZero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ColWidth="9" defaultRowHeight="14.25"/>
  <cols>
    <col min="1" max="1" width="3.375" style="168" customWidth="1"/>
    <col min="2" max="2" width="33" style="168" customWidth="1"/>
    <col min="3" max="3" width="8.875" style="169" customWidth="1"/>
    <col min="4" max="4" width="9.625" style="168" customWidth="1"/>
    <col min="5" max="5" width="9.625" style="168" hidden="1" customWidth="1"/>
    <col min="6" max="6" width="9.625" style="168" customWidth="1"/>
    <col min="7" max="7" width="7.25" style="168" hidden="1" customWidth="1"/>
    <col min="8" max="8" width="9.5" style="168" customWidth="1"/>
    <col min="9" max="9" width="14.875" style="170" customWidth="1"/>
    <col min="10" max="16384" width="9" style="168"/>
  </cols>
  <sheetData>
    <row r="1" spans="2:9" s="162" customFormat="1" ht="21" customHeight="1">
      <c r="B1" s="319" t="s">
        <v>153</v>
      </c>
      <c r="C1" s="319"/>
      <c r="D1" s="319"/>
      <c r="E1" s="319"/>
      <c r="F1" s="319"/>
      <c r="G1" s="319"/>
      <c r="H1" s="319"/>
      <c r="I1" s="319"/>
    </row>
    <row r="2" spans="2:9" s="146" customFormat="1" ht="18" customHeight="1">
      <c r="B2" s="146" t="s">
        <v>154</v>
      </c>
      <c r="D2" s="171"/>
      <c r="E2" s="171"/>
      <c r="F2" s="171"/>
      <c r="G2" s="171"/>
      <c r="H2" s="134"/>
      <c r="I2" s="178" t="s">
        <v>2</v>
      </c>
    </row>
    <row r="3" spans="2:9" s="89" customFormat="1" ht="33" customHeight="1">
      <c r="B3" s="172" t="s">
        <v>103</v>
      </c>
      <c r="C3" s="93" t="s">
        <v>4</v>
      </c>
      <c r="D3" s="94" t="s">
        <v>33</v>
      </c>
      <c r="E3" s="93" t="s">
        <v>34</v>
      </c>
      <c r="F3" s="93" t="s">
        <v>5</v>
      </c>
      <c r="G3" s="93" t="s">
        <v>35</v>
      </c>
      <c r="H3" s="94" t="s">
        <v>36</v>
      </c>
      <c r="I3" s="92" t="s">
        <v>155</v>
      </c>
    </row>
    <row r="4" spans="2:9" s="146" customFormat="1" ht="18.75" customHeight="1">
      <c r="B4" s="173" t="s">
        <v>156</v>
      </c>
      <c r="C4" s="174">
        <v>251074.43000000002</v>
      </c>
      <c r="D4" s="174">
        <f>D5+D295+D313+D434+D489+D545+D594+D711+D783+D860+D884+D1015+D1079+D1155+D1182+D1211+D1221+D1300+D1318+D1371+D1374+D1382</f>
        <v>276446.91000000003</v>
      </c>
      <c r="E4" s="174" t="e">
        <f>SUMIFS(E$4:E$2147,#REF!,#REF!&amp;"??")</f>
        <v>#REF!</v>
      </c>
      <c r="F4" s="174">
        <v>256836</v>
      </c>
      <c r="G4" s="175" t="e">
        <f>IF(E4=0,0,F4/E4)</f>
        <v>#REF!</v>
      </c>
      <c r="H4" s="175">
        <f>F4/D4</f>
        <v>0.92906084571536707</v>
      </c>
      <c r="I4" s="179"/>
    </row>
    <row r="5" spans="2:9" s="243" customFormat="1" ht="18.75" customHeight="1">
      <c r="B5" s="244" t="s">
        <v>157</v>
      </c>
      <c r="C5" s="245">
        <f>C6+C18+C39+C51+C62+C73+C85+C104+C119+C128+C139+C151+C161+C174+C181+C188+C197+C203+C210+C218+C225+C231+C237+C249+C255+C27</f>
        <v>33278.609999999993</v>
      </c>
      <c r="D5" s="245">
        <f>D6+D18+D39+D51+D62+D73+D85+D104+D119+D128+D139+D151+D161+D174+D181+D188+D197+D203+D210+D218+D225+D231+D237+D249+D255+D27</f>
        <v>34174.240000000005</v>
      </c>
      <c r="E5" s="174"/>
      <c r="F5" s="245">
        <v>31682</v>
      </c>
      <c r="G5" s="175"/>
      <c r="H5" s="175">
        <f t="shared" ref="H5:H67" si="0">F5/D5</f>
        <v>0.92707255523458587</v>
      </c>
      <c r="I5" s="246"/>
    </row>
    <row r="6" spans="2:9" s="163" customFormat="1" ht="18.75" customHeight="1">
      <c r="B6" s="108" t="s">
        <v>158</v>
      </c>
      <c r="C6" s="176">
        <f>SUBTOTAL(9,C7:C17)</f>
        <v>1715.77</v>
      </c>
      <c r="D6" s="176">
        <f>SUBTOTAL(9,D7:D17)</f>
        <v>2004.89</v>
      </c>
      <c r="E6" s="174"/>
      <c r="F6" s="176">
        <v>1702</v>
      </c>
      <c r="G6" s="175"/>
      <c r="H6" s="175">
        <f t="shared" si="0"/>
        <v>0.84892437989116609</v>
      </c>
      <c r="I6" s="180"/>
    </row>
    <row r="7" spans="2:9" s="146" customFormat="1" ht="18.75" customHeight="1">
      <c r="B7" s="45" t="s">
        <v>159</v>
      </c>
      <c r="C7" s="174">
        <v>1335.04</v>
      </c>
      <c r="D7" s="174">
        <v>1468.16</v>
      </c>
      <c r="E7" s="174"/>
      <c r="F7" s="174">
        <v>1145</v>
      </c>
      <c r="G7" s="175"/>
      <c r="H7" s="175">
        <f t="shared" si="0"/>
        <v>0.77988775065387961</v>
      </c>
      <c r="I7" s="179"/>
    </row>
    <row r="8" spans="2:9" s="146" customFormat="1" ht="18.75" customHeight="1">
      <c r="B8" s="45" t="s">
        <v>160</v>
      </c>
      <c r="C8" s="174">
        <v>8.23</v>
      </c>
      <c r="D8" s="174">
        <v>33.229999999999997</v>
      </c>
      <c r="E8" s="174"/>
      <c r="F8" s="174">
        <v>141</v>
      </c>
      <c r="G8" s="175"/>
      <c r="H8" s="175">
        <f t="shared" si="0"/>
        <v>4.2431537767077945</v>
      </c>
      <c r="I8" s="179"/>
    </row>
    <row r="9" spans="2:9" s="146" customFormat="1" ht="18.75" customHeight="1">
      <c r="B9" s="45" t="s">
        <v>161</v>
      </c>
      <c r="C9" s="174"/>
      <c r="D9" s="174"/>
      <c r="E9" s="174"/>
      <c r="F9" s="174">
        <v>0</v>
      </c>
      <c r="G9" s="175"/>
      <c r="H9" s="175"/>
      <c r="I9" s="179"/>
    </row>
    <row r="10" spans="2:9" s="146" customFormat="1" ht="18.75" customHeight="1">
      <c r="B10" s="45" t="s">
        <v>162</v>
      </c>
      <c r="C10" s="174"/>
      <c r="D10" s="174">
        <v>131</v>
      </c>
      <c r="E10" s="174"/>
      <c r="F10" s="174">
        <v>131</v>
      </c>
      <c r="G10" s="175"/>
      <c r="H10" s="175">
        <f t="shared" si="0"/>
        <v>1</v>
      </c>
      <c r="I10" s="179"/>
    </row>
    <row r="11" spans="2:9" s="146" customFormat="1" ht="18.75" customHeight="1">
      <c r="B11" s="45" t="s">
        <v>163</v>
      </c>
      <c r="C11" s="174">
        <v>225</v>
      </c>
      <c r="D11" s="174">
        <v>225</v>
      </c>
      <c r="E11" s="174"/>
      <c r="F11" s="174">
        <v>40</v>
      </c>
      <c r="G11" s="175"/>
      <c r="H11" s="175">
        <f t="shared" si="0"/>
        <v>0.17777777777777778</v>
      </c>
      <c r="I11" s="179"/>
    </row>
    <row r="12" spans="2:9" s="146" customFormat="1" ht="18.75" customHeight="1">
      <c r="B12" s="45" t="s">
        <v>164</v>
      </c>
      <c r="C12" s="174"/>
      <c r="D12" s="174"/>
      <c r="E12" s="174"/>
      <c r="F12" s="174">
        <v>50</v>
      </c>
      <c r="G12" s="175"/>
      <c r="H12" s="175"/>
      <c r="I12" s="179"/>
    </row>
    <row r="13" spans="2:9" s="146" customFormat="1" ht="18.75" customHeight="1">
      <c r="B13" s="45" t="s">
        <v>165</v>
      </c>
      <c r="C13" s="174">
        <v>15</v>
      </c>
      <c r="D13" s="174">
        <v>15</v>
      </c>
      <c r="E13" s="174"/>
      <c r="F13" s="174">
        <v>35</v>
      </c>
      <c r="G13" s="175"/>
      <c r="H13" s="175">
        <f t="shared" si="0"/>
        <v>2.3333333333333335</v>
      </c>
      <c r="I13" s="179"/>
    </row>
    <row r="14" spans="2:9" s="146" customFormat="1" ht="18.75" customHeight="1">
      <c r="B14" s="45" t="s">
        <v>166</v>
      </c>
      <c r="C14" s="174">
        <v>132.5</v>
      </c>
      <c r="D14" s="174">
        <v>132.5</v>
      </c>
      <c r="E14" s="174"/>
      <c r="F14" s="174">
        <v>108</v>
      </c>
      <c r="G14" s="175"/>
      <c r="H14" s="175">
        <f t="shared" si="0"/>
        <v>0.81509433962264155</v>
      </c>
      <c r="I14" s="179"/>
    </row>
    <row r="15" spans="2:9" s="146" customFormat="1" ht="18.75" customHeight="1">
      <c r="B15" s="45" t="s">
        <v>167</v>
      </c>
      <c r="C15" s="174"/>
      <c r="D15" s="174"/>
      <c r="E15" s="174"/>
      <c r="F15" s="174">
        <v>0</v>
      </c>
      <c r="G15" s="175"/>
      <c r="H15" s="175"/>
      <c r="I15" s="179"/>
    </row>
    <row r="16" spans="2:9" s="146" customFormat="1" ht="18.75" customHeight="1">
      <c r="B16" s="45" t="s">
        <v>168</v>
      </c>
      <c r="C16" s="174"/>
      <c r="D16" s="174"/>
      <c r="E16" s="174"/>
      <c r="F16" s="174">
        <v>0</v>
      </c>
      <c r="G16" s="175"/>
      <c r="H16" s="175"/>
      <c r="I16" s="179"/>
    </row>
    <row r="17" spans="2:9" s="146" customFormat="1" ht="18.75" customHeight="1">
      <c r="B17" s="45" t="s">
        <v>169</v>
      </c>
      <c r="C17" s="174"/>
      <c r="D17" s="174"/>
      <c r="E17" s="174"/>
      <c r="F17" s="174">
        <v>52</v>
      </c>
      <c r="G17" s="175"/>
      <c r="H17" s="175"/>
      <c r="I17" s="179"/>
    </row>
    <row r="18" spans="2:9" s="163" customFormat="1" ht="18.75" customHeight="1">
      <c r="B18" s="108" t="s">
        <v>170</v>
      </c>
      <c r="C18" s="176">
        <f>SUBTOTAL(9,C19:C26)</f>
        <v>1359.1399999999999</v>
      </c>
      <c r="D18" s="176">
        <f>SUBTOTAL(9,D19:D26)</f>
        <v>1596.57</v>
      </c>
      <c r="E18" s="174"/>
      <c r="F18" s="176">
        <v>1596</v>
      </c>
      <c r="G18" s="175"/>
      <c r="H18" s="175">
        <f t="shared" si="0"/>
        <v>0.99964298464833989</v>
      </c>
      <c r="I18" s="180"/>
    </row>
    <row r="19" spans="2:9" s="146" customFormat="1" ht="18.75" customHeight="1">
      <c r="B19" s="45" t="s">
        <v>159</v>
      </c>
      <c r="C19" s="174">
        <v>948.14</v>
      </c>
      <c r="D19" s="174">
        <v>1099.57</v>
      </c>
      <c r="E19" s="174"/>
      <c r="F19" s="174">
        <v>934</v>
      </c>
      <c r="G19" s="175"/>
      <c r="H19" s="175">
        <f t="shared" si="0"/>
        <v>0.84942295624653275</v>
      </c>
      <c r="I19" s="179"/>
    </row>
    <row r="20" spans="2:9" s="146" customFormat="1" ht="18.75" customHeight="1">
      <c r="B20" s="45" t="s">
        <v>160</v>
      </c>
      <c r="C20" s="174"/>
      <c r="D20" s="174">
        <v>31</v>
      </c>
      <c r="E20" s="174"/>
      <c r="F20" s="174">
        <v>92</v>
      </c>
      <c r="G20" s="175"/>
      <c r="H20" s="175">
        <f t="shared" si="0"/>
        <v>2.967741935483871</v>
      </c>
      <c r="I20" s="179"/>
    </row>
    <row r="21" spans="2:9" s="146" customFormat="1" ht="18.75" customHeight="1">
      <c r="B21" s="45" t="s">
        <v>161</v>
      </c>
      <c r="C21" s="174">
        <v>18</v>
      </c>
      <c r="D21" s="174">
        <v>18</v>
      </c>
      <c r="E21" s="174"/>
      <c r="F21" s="174">
        <v>10</v>
      </c>
      <c r="G21" s="175"/>
      <c r="H21" s="175">
        <f t="shared" si="0"/>
        <v>0.55555555555555558</v>
      </c>
      <c r="I21" s="179"/>
    </row>
    <row r="22" spans="2:9" s="146" customFormat="1" ht="18.75" customHeight="1">
      <c r="B22" s="45" t="s">
        <v>171</v>
      </c>
      <c r="C22" s="174">
        <v>88</v>
      </c>
      <c r="D22" s="174">
        <v>143</v>
      </c>
      <c r="E22" s="174"/>
      <c r="F22" s="174">
        <v>133</v>
      </c>
      <c r="G22" s="175"/>
      <c r="H22" s="175">
        <f t="shared" si="0"/>
        <v>0.93006993006993011</v>
      </c>
      <c r="I22" s="179"/>
    </row>
    <row r="23" spans="2:9" s="146" customFormat="1" ht="18.75" customHeight="1">
      <c r="B23" s="45" t="s">
        <v>172</v>
      </c>
      <c r="C23" s="174">
        <v>131</v>
      </c>
      <c r="D23" s="174">
        <v>131</v>
      </c>
      <c r="E23" s="174"/>
      <c r="F23" s="174">
        <v>121</v>
      </c>
      <c r="G23" s="175"/>
      <c r="H23" s="175">
        <f t="shared" si="0"/>
        <v>0.92366412213740456</v>
      </c>
      <c r="I23" s="179"/>
    </row>
    <row r="24" spans="2:9" s="146" customFormat="1" ht="18.75" customHeight="1">
      <c r="B24" s="45" t="s">
        <v>173</v>
      </c>
      <c r="C24" s="174">
        <v>104</v>
      </c>
      <c r="D24" s="174">
        <v>104</v>
      </c>
      <c r="E24" s="174"/>
      <c r="F24" s="174">
        <v>106</v>
      </c>
      <c r="G24" s="175"/>
      <c r="H24" s="175">
        <f t="shared" si="0"/>
        <v>1.0192307692307692</v>
      </c>
      <c r="I24" s="179"/>
    </row>
    <row r="25" spans="2:9" s="146" customFormat="1" ht="18.75" customHeight="1">
      <c r="B25" s="45" t="s">
        <v>168</v>
      </c>
      <c r="C25" s="174"/>
      <c r="D25" s="174"/>
      <c r="E25" s="174"/>
      <c r="F25" s="174">
        <v>0</v>
      </c>
      <c r="G25" s="175"/>
      <c r="H25" s="175"/>
      <c r="I25" s="179"/>
    </row>
    <row r="26" spans="2:9" s="146" customFormat="1" ht="18.75" customHeight="1">
      <c r="B26" s="45" t="s">
        <v>174</v>
      </c>
      <c r="C26" s="174">
        <v>70</v>
      </c>
      <c r="D26" s="174">
        <v>70</v>
      </c>
      <c r="E26" s="174"/>
      <c r="F26" s="174">
        <v>200</v>
      </c>
      <c r="G26" s="175"/>
      <c r="H26" s="175">
        <f t="shared" si="0"/>
        <v>2.8571428571428572</v>
      </c>
      <c r="I26" s="179"/>
    </row>
    <row r="27" spans="2:9" s="163" customFormat="1" ht="18.75" customHeight="1">
      <c r="B27" s="108" t="s">
        <v>175</v>
      </c>
      <c r="C27" s="176">
        <f>SUBTOTAL(9,C28:C38)</f>
        <v>4339.49</v>
      </c>
      <c r="D27" s="176">
        <f>SUBTOTAL(9,D28:D38)</f>
        <v>4900.4100000000008</v>
      </c>
      <c r="E27" s="174"/>
      <c r="F27" s="176">
        <v>6111</v>
      </c>
      <c r="G27" s="175"/>
      <c r="H27" s="175">
        <f t="shared" si="0"/>
        <v>1.2470385131040054</v>
      </c>
      <c r="I27" s="180"/>
    </row>
    <row r="28" spans="2:9" s="146" customFormat="1" ht="18.75" customHeight="1">
      <c r="B28" s="45" t="s">
        <v>159</v>
      </c>
      <c r="C28" s="174">
        <v>1877.61</v>
      </c>
      <c r="D28" s="174">
        <v>1951.44</v>
      </c>
      <c r="E28" s="174"/>
      <c r="F28" s="174">
        <v>1079</v>
      </c>
      <c r="G28" s="175"/>
      <c r="H28" s="175">
        <f t="shared" si="0"/>
        <v>0.55292501947279959</v>
      </c>
      <c r="I28" s="179"/>
    </row>
    <row r="29" spans="2:9" s="146" customFormat="1" ht="18.75" customHeight="1">
      <c r="B29" s="45" t="s">
        <v>160</v>
      </c>
      <c r="C29" s="174">
        <v>344.79</v>
      </c>
      <c r="D29" s="174">
        <v>344.72</v>
      </c>
      <c r="E29" s="174"/>
      <c r="F29" s="174">
        <v>172</v>
      </c>
      <c r="G29" s="175"/>
      <c r="H29" s="175">
        <f t="shared" si="0"/>
        <v>0.49895567417034109</v>
      </c>
      <c r="I29" s="179"/>
    </row>
    <row r="30" spans="2:9" s="146" customFormat="1" ht="18.75" customHeight="1">
      <c r="B30" s="45" t="s">
        <v>161</v>
      </c>
      <c r="C30" s="174">
        <v>698.55</v>
      </c>
      <c r="D30" s="174">
        <v>816.17</v>
      </c>
      <c r="E30" s="174"/>
      <c r="F30" s="174">
        <v>1060</v>
      </c>
      <c r="G30" s="175"/>
      <c r="H30" s="175">
        <f t="shared" si="0"/>
        <v>1.2987490351274857</v>
      </c>
      <c r="I30" s="179"/>
    </row>
    <row r="31" spans="2:9" s="146" customFormat="1" ht="18.75" customHeight="1">
      <c r="B31" s="45" t="s">
        <v>176</v>
      </c>
      <c r="C31" s="174">
        <v>248</v>
      </c>
      <c r="D31" s="174">
        <v>288</v>
      </c>
      <c r="E31" s="174"/>
      <c r="F31" s="174">
        <v>230</v>
      </c>
      <c r="G31" s="175"/>
      <c r="H31" s="175">
        <f t="shared" si="0"/>
        <v>0.79861111111111116</v>
      </c>
      <c r="I31" s="179"/>
    </row>
    <row r="32" spans="2:9" s="146" customFormat="1" ht="18.75" customHeight="1">
      <c r="B32" s="45" t="s">
        <v>177</v>
      </c>
      <c r="C32" s="174">
        <v>20</v>
      </c>
      <c r="D32" s="174">
        <v>55.3</v>
      </c>
      <c r="E32" s="174"/>
      <c r="F32" s="174">
        <v>425</v>
      </c>
      <c r="G32" s="175"/>
      <c r="H32" s="175">
        <f t="shared" si="0"/>
        <v>7.6853526220614832</v>
      </c>
      <c r="I32" s="179"/>
    </row>
    <row r="33" spans="2:9" s="146" customFormat="1" ht="18.75" customHeight="1">
      <c r="B33" s="45" t="s">
        <v>178</v>
      </c>
      <c r="C33" s="174">
        <v>6</v>
      </c>
      <c r="D33" s="174">
        <v>26</v>
      </c>
      <c r="E33" s="174"/>
      <c r="F33" s="174">
        <v>221</v>
      </c>
      <c r="G33" s="175"/>
      <c r="H33" s="175">
        <f t="shared" si="0"/>
        <v>8.5</v>
      </c>
      <c r="I33" s="179"/>
    </row>
    <row r="34" spans="2:9" s="146" customFormat="1" ht="18.75" customHeight="1">
      <c r="B34" s="45" t="s">
        <v>179</v>
      </c>
      <c r="C34" s="174">
        <v>199.03</v>
      </c>
      <c r="D34" s="174">
        <v>202.76</v>
      </c>
      <c r="E34" s="174"/>
      <c r="F34" s="174">
        <v>196</v>
      </c>
      <c r="G34" s="175"/>
      <c r="H34" s="175">
        <f t="shared" si="0"/>
        <v>0.966660090747682</v>
      </c>
      <c r="I34" s="179"/>
    </row>
    <row r="35" spans="2:9" s="146" customFormat="1" ht="18.75" customHeight="1">
      <c r="B35" s="45" t="s">
        <v>180</v>
      </c>
      <c r="C35" s="174">
        <v>539.42999999999995</v>
      </c>
      <c r="D35" s="174">
        <v>551.42999999999995</v>
      </c>
      <c r="E35" s="174"/>
      <c r="F35" s="174">
        <v>589</v>
      </c>
      <c r="G35" s="175"/>
      <c r="H35" s="175">
        <f t="shared" si="0"/>
        <v>1.0681319478446949</v>
      </c>
      <c r="I35" s="179"/>
    </row>
    <row r="36" spans="2:9" s="146" customFormat="1" ht="18.75" customHeight="1">
      <c r="B36" s="45" t="s">
        <v>181</v>
      </c>
      <c r="C36" s="174"/>
      <c r="D36" s="174"/>
      <c r="E36" s="174"/>
      <c r="F36" s="174">
        <v>0</v>
      </c>
      <c r="G36" s="175"/>
      <c r="H36" s="175"/>
      <c r="I36" s="179"/>
    </row>
    <row r="37" spans="2:9" s="146" customFormat="1" ht="18.75" customHeight="1">
      <c r="B37" s="45" t="s">
        <v>168</v>
      </c>
      <c r="C37" s="174">
        <v>343</v>
      </c>
      <c r="D37" s="174">
        <v>343</v>
      </c>
      <c r="E37" s="174"/>
      <c r="F37" s="174">
        <v>381</v>
      </c>
      <c r="G37" s="175"/>
      <c r="H37" s="175">
        <f t="shared" si="0"/>
        <v>1.1107871720116618</v>
      </c>
      <c r="I37" s="179"/>
    </row>
    <row r="38" spans="2:9" s="146" customFormat="1" ht="18.75" customHeight="1">
      <c r="B38" s="45" t="s">
        <v>182</v>
      </c>
      <c r="C38" s="174">
        <v>63.08</v>
      </c>
      <c r="D38" s="174">
        <v>321.58999999999997</v>
      </c>
      <c r="E38" s="174"/>
      <c r="F38" s="174">
        <v>1758</v>
      </c>
      <c r="G38" s="175"/>
      <c r="H38" s="175">
        <f t="shared" si="0"/>
        <v>5.4665878914145347</v>
      </c>
      <c r="I38" s="179"/>
    </row>
    <row r="39" spans="2:9" s="163" customFormat="1" ht="18.75" customHeight="1">
      <c r="B39" s="108" t="s">
        <v>183</v>
      </c>
      <c r="C39" s="176">
        <f>SUBTOTAL(9,C40:C50)</f>
        <v>2165.27</v>
      </c>
      <c r="D39" s="176">
        <f t="shared" ref="D39:E39" si="1">SUBTOTAL(9,D40:D50)</f>
        <v>1617.98</v>
      </c>
      <c r="E39" s="174">
        <f t="shared" si="1"/>
        <v>0</v>
      </c>
      <c r="F39" s="176">
        <v>1231</v>
      </c>
      <c r="G39" s="175"/>
      <c r="H39" s="175">
        <f t="shared" si="0"/>
        <v>0.76082522651701501</v>
      </c>
      <c r="I39" s="180"/>
    </row>
    <row r="40" spans="2:9" s="146" customFormat="1" ht="18.75" customHeight="1">
      <c r="B40" s="45" t="s">
        <v>159</v>
      </c>
      <c r="C40" s="174">
        <v>1597.43</v>
      </c>
      <c r="D40" s="174">
        <v>978.24</v>
      </c>
      <c r="E40" s="174"/>
      <c r="F40" s="174">
        <v>481</v>
      </c>
      <c r="G40" s="175"/>
      <c r="H40" s="175">
        <f t="shared" si="0"/>
        <v>0.49169937847562972</v>
      </c>
      <c r="I40" s="179"/>
    </row>
    <row r="41" spans="2:9" s="146" customFormat="1" ht="18.75" customHeight="1">
      <c r="B41" s="45" t="s">
        <v>160</v>
      </c>
      <c r="C41" s="174"/>
      <c r="D41" s="174"/>
      <c r="E41" s="174"/>
      <c r="F41" s="174">
        <v>112</v>
      </c>
      <c r="G41" s="175"/>
      <c r="H41" s="175"/>
      <c r="I41" s="179"/>
    </row>
    <row r="42" spans="2:9" s="146" customFormat="1" ht="18.75" customHeight="1">
      <c r="B42" s="45" t="s">
        <v>161</v>
      </c>
      <c r="C42" s="174"/>
      <c r="D42" s="174"/>
      <c r="E42" s="174"/>
      <c r="F42" s="174">
        <v>0</v>
      </c>
      <c r="G42" s="175"/>
      <c r="H42" s="175"/>
      <c r="I42" s="179"/>
    </row>
    <row r="43" spans="2:9" s="146" customFormat="1" ht="18.75" customHeight="1">
      <c r="B43" s="45" t="s">
        <v>184</v>
      </c>
      <c r="C43" s="174"/>
      <c r="D43" s="174"/>
      <c r="E43" s="174"/>
      <c r="F43" s="174">
        <v>0</v>
      </c>
      <c r="G43" s="175"/>
      <c r="H43" s="175"/>
      <c r="I43" s="179"/>
    </row>
    <row r="44" spans="2:9" s="146" customFormat="1" ht="18.75" customHeight="1">
      <c r="B44" s="45" t="s">
        <v>185</v>
      </c>
      <c r="C44" s="174"/>
      <c r="D44" s="174"/>
      <c r="E44" s="174"/>
      <c r="F44" s="174">
        <v>0</v>
      </c>
      <c r="G44" s="175"/>
      <c r="H44" s="175"/>
      <c r="I44" s="179"/>
    </row>
    <row r="45" spans="2:9" s="146" customFormat="1" ht="18.75" customHeight="1">
      <c r="B45" s="45" t="s">
        <v>186</v>
      </c>
      <c r="C45" s="174"/>
      <c r="D45" s="174"/>
      <c r="E45" s="174"/>
      <c r="F45" s="174">
        <v>0</v>
      </c>
      <c r="G45" s="175"/>
      <c r="H45" s="175"/>
      <c r="I45" s="179"/>
    </row>
    <row r="46" spans="2:9" s="146" customFormat="1" ht="18.75" customHeight="1">
      <c r="B46" s="45" t="s">
        <v>187</v>
      </c>
      <c r="C46" s="174"/>
      <c r="D46" s="174"/>
      <c r="E46" s="174"/>
      <c r="F46" s="174">
        <v>10</v>
      </c>
      <c r="G46" s="175"/>
      <c r="H46" s="175"/>
      <c r="I46" s="179"/>
    </row>
    <row r="47" spans="2:9" s="146" customFormat="1" ht="18.75" customHeight="1">
      <c r="B47" s="45" t="s">
        <v>188</v>
      </c>
      <c r="C47" s="174">
        <v>549.54999999999995</v>
      </c>
      <c r="D47" s="174">
        <v>557.45000000000005</v>
      </c>
      <c r="E47" s="174"/>
      <c r="F47" s="174">
        <v>367</v>
      </c>
      <c r="G47" s="175"/>
      <c r="H47" s="175">
        <f t="shared" si="0"/>
        <v>0.65835500941788494</v>
      </c>
      <c r="I47" s="179"/>
    </row>
    <row r="48" spans="2:9" s="146" customFormat="1" ht="18.75" customHeight="1">
      <c r="B48" s="45" t="s">
        <v>189</v>
      </c>
      <c r="C48" s="174"/>
      <c r="D48" s="174"/>
      <c r="E48" s="174"/>
      <c r="F48" s="174">
        <v>0</v>
      </c>
      <c r="G48" s="175"/>
      <c r="H48" s="175"/>
      <c r="I48" s="179"/>
    </row>
    <row r="49" spans="2:9" s="146" customFormat="1" ht="18.75" customHeight="1">
      <c r="B49" s="45" t="s">
        <v>168</v>
      </c>
      <c r="C49" s="174">
        <v>18.29</v>
      </c>
      <c r="D49" s="174">
        <v>18.29</v>
      </c>
      <c r="E49" s="174"/>
      <c r="F49" s="174">
        <v>17</v>
      </c>
      <c r="G49" s="175"/>
      <c r="H49" s="175">
        <f t="shared" si="0"/>
        <v>0.92946965554948069</v>
      </c>
      <c r="I49" s="179"/>
    </row>
    <row r="50" spans="2:9" s="146" customFormat="1" ht="18.75" customHeight="1">
      <c r="B50" s="45" t="s">
        <v>190</v>
      </c>
      <c r="C50" s="174"/>
      <c r="D50" s="174">
        <v>64</v>
      </c>
      <c r="E50" s="174"/>
      <c r="F50" s="174">
        <v>244</v>
      </c>
      <c r="G50" s="175"/>
      <c r="H50" s="175">
        <f t="shared" si="0"/>
        <v>3.8125</v>
      </c>
      <c r="I50" s="179"/>
    </row>
    <row r="51" spans="2:9" s="163" customFormat="1" ht="18.75" customHeight="1">
      <c r="B51" s="108" t="s">
        <v>191</v>
      </c>
      <c r="C51" s="176">
        <f>SUBTOTAL(9,C52:C61)</f>
        <v>720.58</v>
      </c>
      <c r="D51" s="176">
        <f>D52+D56</f>
        <v>721.6</v>
      </c>
      <c r="E51" s="174"/>
      <c r="F51" s="176">
        <v>978</v>
      </c>
      <c r="G51" s="175"/>
      <c r="H51" s="175">
        <f t="shared" si="0"/>
        <v>1.3553215077605321</v>
      </c>
      <c r="I51" s="180"/>
    </row>
    <row r="52" spans="2:9" s="146" customFormat="1" ht="18.75" customHeight="1">
      <c r="B52" s="45" t="s">
        <v>159</v>
      </c>
      <c r="C52" s="174">
        <v>665.58</v>
      </c>
      <c r="D52" s="174">
        <v>705.28</v>
      </c>
      <c r="E52" s="174"/>
      <c r="F52" s="174">
        <v>492</v>
      </c>
      <c r="G52" s="175"/>
      <c r="H52" s="175">
        <f t="shared" si="0"/>
        <v>0.69759528130671511</v>
      </c>
      <c r="I52" s="179"/>
    </row>
    <row r="53" spans="2:9" s="146" customFormat="1" ht="18.75" customHeight="1">
      <c r="B53" s="45" t="s">
        <v>160</v>
      </c>
      <c r="C53" s="174"/>
      <c r="D53" s="174"/>
      <c r="E53" s="174"/>
      <c r="F53" s="174">
        <v>40</v>
      </c>
      <c r="G53" s="175"/>
      <c r="H53" s="175"/>
      <c r="I53" s="179"/>
    </row>
    <row r="54" spans="2:9" s="146" customFormat="1" ht="18.75" customHeight="1">
      <c r="B54" s="45" t="s">
        <v>161</v>
      </c>
      <c r="C54" s="174"/>
      <c r="D54" s="174"/>
      <c r="E54" s="174"/>
      <c r="F54" s="174">
        <v>0</v>
      </c>
      <c r="G54" s="175"/>
      <c r="H54" s="175"/>
      <c r="I54" s="179"/>
    </row>
    <row r="55" spans="2:9" s="146" customFormat="1" ht="18.75" customHeight="1">
      <c r="B55" s="45" t="s">
        <v>192</v>
      </c>
      <c r="C55" s="174"/>
      <c r="D55" s="174"/>
      <c r="E55" s="174"/>
      <c r="F55" s="174">
        <v>30</v>
      </c>
      <c r="G55" s="175"/>
      <c r="H55" s="175"/>
      <c r="I55" s="179"/>
    </row>
    <row r="56" spans="2:9" s="146" customFormat="1" ht="18.75" customHeight="1">
      <c r="B56" s="45" t="s">
        <v>193</v>
      </c>
      <c r="C56" s="174">
        <v>55</v>
      </c>
      <c r="D56" s="174">
        <v>16.32</v>
      </c>
      <c r="E56" s="174"/>
      <c r="F56" s="174">
        <v>115</v>
      </c>
      <c r="G56" s="175"/>
      <c r="H56" s="175">
        <f t="shared" si="0"/>
        <v>7.0465686274509807</v>
      </c>
      <c r="I56" s="179"/>
    </row>
    <row r="57" spans="2:9" s="146" customFormat="1" ht="18.75" customHeight="1">
      <c r="B57" s="45" t="s">
        <v>194</v>
      </c>
      <c r="C57" s="174"/>
      <c r="D57" s="190">
        <v>145</v>
      </c>
      <c r="E57" s="174"/>
      <c r="F57" s="174">
        <v>165</v>
      </c>
      <c r="G57" s="175"/>
      <c r="H57" s="175">
        <f t="shared" si="0"/>
        <v>1.1379310344827587</v>
      </c>
      <c r="I57" s="179"/>
    </row>
    <row r="58" spans="2:9" s="146" customFormat="1" ht="18.75" customHeight="1">
      <c r="B58" s="45" t="s">
        <v>195</v>
      </c>
      <c r="C58" s="174"/>
      <c r="D58" s="190"/>
      <c r="E58" s="174"/>
      <c r="F58" s="174">
        <v>0</v>
      </c>
      <c r="G58" s="175"/>
      <c r="H58" s="175"/>
      <c r="I58" s="179"/>
    </row>
    <row r="59" spans="2:9" s="146" customFormat="1" ht="18.75" customHeight="1">
      <c r="B59" s="45" t="s">
        <v>196</v>
      </c>
      <c r="C59" s="174"/>
      <c r="D59" s="190"/>
      <c r="E59" s="174"/>
      <c r="F59" s="174">
        <v>10</v>
      </c>
      <c r="G59" s="175"/>
      <c r="H59" s="175"/>
      <c r="I59" s="179"/>
    </row>
    <row r="60" spans="2:9" s="146" customFormat="1" ht="18.75" customHeight="1">
      <c r="B60" s="45" t="s">
        <v>168</v>
      </c>
      <c r="C60" s="174"/>
      <c r="D60" s="190"/>
      <c r="E60" s="174"/>
      <c r="F60" s="174">
        <v>0</v>
      </c>
      <c r="G60" s="175"/>
      <c r="H60" s="175"/>
      <c r="I60" s="179"/>
    </row>
    <row r="61" spans="2:9" s="146" customFormat="1" ht="18.75" customHeight="1">
      <c r="B61" s="45" t="s">
        <v>197</v>
      </c>
      <c r="C61" s="174"/>
      <c r="D61" s="190">
        <v>4</v>
      </c>
      <c r="E61" s="174"/>
      <c r="F61" s="174">
        <v>126</v>
      </c>
      <c r="G61" s="175"/>
      <c r="H61" s="175">
        <f t="shared" si="0"/>
        <v>31.5</v>
      </c>
      <c r="I61" s="179"/>
    </row>
    <row r="62" spans="2:9" s="163" customFormat="1" ht="18.75" customHeight="1">
      <c r="B62" s="108" t="s">
        <v>198</v>
      </c>
      <c r="C62" s="176">
        <f>SUBTOTAL(9,C63:C72)</f>
        <v>2090.52</v>
      </c>
      <c r="D62" s="176">
        <f>SUBTOTAL(9,D63:D72)</f>
        <v>2225.13</v>
      </c>
      <c r="E62" s="174"/>
      <c r="F62" s="176">
        <v>2229</v>
      </c>
      <c r="G62" s="175"/>
      <c r="H62" s="175">
        <f t="shared" si="0"/>
        <v>1.0017392242251013</v>
      </c>
      <c r="I62" s="180"/>
    </row>
    <row r="63" spans="2:9" s="146" customFormat="1" ht="18.75" customHeight="1">
      <c r="B63" s="45" t="s">
        <v>159</v>
      </c>
      <c r="C63" s="174">
        <v>849.46</v>
      </c>
      <c r="D63" s="174">
        <v>912.33</v>
      </c>
      <c r="E63" s="174"/>
      <c r="F63" s="174">
        <v>915</v>
      </c>
      <c r="G63" s="175"/>
      <c r="H63" s="175">
        <f t="shared" si="0"/>
        <v>1.0029265726217487</v>
      </c>
      <c r="I63" s="179"/>
    </row>
    <row r="64" spans="2:9" s="146" customFormat="1" ht="18.75" customHeight="1">
      <c r="B64" s="45" t="s">
        <v>160</v>
      </c>
      <c r="C64" s="174">
        <v>392.06</v>
      </c>
      <c r="D64" s="174">
        <v>392.06</v>
      </c>
      <c r="E64" s="174"/>
      <c r="F64" s="174">
        <v>225</v>
      </c>
      <c r="G64" s="175"/>
      <c r="H64" s="175">
        <f t="shared" si="0"/>
        <v>0.57389175126256187</v>
      </c>
      <c r="I64" s="179"/>
    </row>
    <row r="65" spans="2:9" s="146" customFormat="1" ht="18.75" customHeight="1">
      <c r="B65" s="45" t="s">
        <v>161</v>
      </c>
      <c r="C65" s="174">
        <v>32</v>
      </c>
      <c r="D65" s="174">
        <v>32</v>
      </c>
      <c r="E65" s="174"/>
      <c r="F65" s="174">
        <v>0</v>
      </c>
      <c r="G65" s="175"/>
      <c r="H65" s="175">
        <f t="shared" si="0"/>
        <v>0</v>
      </c>
      <c r="I65" s="179"/>
    </row>
    <row r="66" spans="2:9" s="146" customFormat="1" ht="18.75" customHeight="1">
      <c r="B66" s="45" t="s">
        <v>199</v>
      </c>
      <c r="C66" s="174">
        <v>80</v>
      </c>
      <c r="D66" s="174">
        <v>104.84</v>
      </c>
      <c r="E66" s="174"/>
      <c r="F66" s="174">
        <v>55</v>
      </c>
      <c r="G66" s="175"/>
      <c r="H66" s="175">
        <f t="shared" si="0"/>
        <v>0.52460892789011826</v>
      </c>
      <c r="I66" s="179"/>
    </row>
    <row r="67" spans="2:9" s="146" customFormat="1" ht="18.75" customHeight="1">
      <c r="B67" s="45" t="s">
        <v>200</v>
      </c>
      <c r="C67" s="174">
        <v>95</v>
      </c>
      <c r="D67" s="174">
        <v>141.9</v>
      </c>
      <c r="E67" s="174"/>
      <c r="F67" s="174">
        <v>281</v>
      </c>
      <c r="G67" s="175"/>
      <c r="H67" s="175">
        <f t="shared" si="0"/>
        <v>1.9802677942212825</v>
      </c>
      <c r="I67" s="179"/>
    </row>
    <row r="68" spans="2:9" s="146" customFormat="1" ht="18.75" customHeight="1">
      <c r="B68" s="45" t="s">
        <v>201</v>
      </c>
      <c r="C68" s="174"/>
      <c r="D68" s="174"/>
      <c r="E68" s="174"/>
      <c r="F68" s="174">
        <v>34</v>
      </c>
      <c r="G68" s="175"/>
      <c r="H68" s="175"/>
      <c r="I68" s="179"/>
    </row>
    <row r="69" spans="2:9" s="146" customFormat="1" ht="18.75" customHeight="1">
      <c r="B69" s="45" t="s">
        <v>202</v>
      </c>
      <c r="C69" s="174">
        <v>465</v>
      </c>
      <c r="D69" s="174">
        <v>465</v>
      </c>
      <c r="E69" s="174"/>
      <c r="F69" s="174">
        <v>211</v>
      </c>
      <c r="G69" s="175"/>
      <c r="H69" s="175">
        <f t="shared" ref="H69:H129" si="2">F69/D69</f>
        <v>0.45376344086021503</v>
      </c>
      <c r="I69" s="179"/>
    </row>
    <row r="70" spans="2:9" s="146" customFormat="1" ht="18.75" customHeight="1">
      <c r="B70" s="45" t="s">
        <v>203</v>
      </c>
      <c r="C70" s="174"/>
      <c r="D70" s="174"/>
      <c r="E70" s="174"/>
      <c r="F70" s="174">
        <v>27</v>
      </c>
      <c r="G70" s="175"/>
      <c r="H70" s="175"/>
      <c r="I70" s="179"/>
    </row>
    <row r="71" spans="2:9" s="146" customFormat="1" ht="18.75" customHeight="1">
      <c r="B71" s="45" t="s">
        <v>168</v>
      </c>
      <c r="C71" s="174"/>
      <c r="D71" s="174"/>
      <c r="E71" s="174"/>
      <c r="F71" s="174">
        <v>0</v>
      </c>
      <c r="G71" s="175"/>
      <c r="H71" s="175"/>
      <c r="I71" s="179"/>
    </row>
    <row r="72" spans="2:9" s="146" customFormat="1" ht="18.75" customHeight="1">
      <c r="B72" s="45" t="s">
        <v>204</v>
      </c>
      <c r="C72" s="174">
        <v>177</v>
      </c>
      <c r="D72" s="174">
        <v>177</v>
      </c>
      <c r="E72" s="174"/>
      <c r="F72" s="174">
        <v>481</v>
      </c>
      <c r="G72" s="175"/>
      <c r="H72" s="175">
        <f t="shared" si="2"/>
        <v>2.7175141242937855</v>
      </c>
      <c r="I72" s="179"/>
    </row>
    <row r="73" spans="2:9" s="163" customFormat="1" ht="18.75" customHeight="1">
      <c r="B73" s="108" t="s">
        <v>205</v>
      </c>
      <c r="C73" s="176">
        <v>4500</v>
      </c>
      <c r="D73" s="176">
        <v>4500</v>
      </c>
      <c r="E73" s="174"/>
      <c r="F73" s="176">
        <v>2800</v>
      </c>
      <c r="G73" s="175"/>
      <c r="H73" s="175">
        <f t="shared" si="2"/>
        <v>0.62222222222222223</v>
      </c>
      <c r="I73" s="180"/>
    </row>
    <row r="74" spans="2:9" s="146" customFormat="1" ht="18.75" customHeight="1">
      <c r="B74" s="45" t="s">
        <v>159</v>
      </c>
      <c r="C74" s="174">
        <v>4500</v>
      </c>
      <c r="D74" s="174">
        <v>4500</v>
      </c>
      <c r="E74" s="174"/>
      <c r="F74" s="174">
        <v>0</v>
      </c>
      <c r="G74" s="175"/>
      <c r="H74" s="175">
        <f t="shared" si="2"/>
        <v>0</v>
      </c>
      <c r="I74" s="179"/>
    </row>
    <row r="75" spans="2:9" s="146" customFormat="1" ht="18.75" customHeight="1">
      <c r="B75" s="45" t="s">
        <v>160</v>
      </c>
      <c r="C75" s="174"/>
      <c r="D75" s="174"/>
      <c r="E75" s="174"/>
      <c r="F75" s="174">
        <v>0</v>
      </c>
      <c r="G75" s="175"/>
      <c r="H75" s="175"/>
      <c r="I75" s="179"/>
    </row>
    <row r="76" spans="2:9" s="146" customFormat="1" ht="18.75" customHeight="1">
      <c r="B76" s="45" t="s">
        <v>161</v>
      </c>
      <c r="C76" s="174"/>
      <c r="D76" s="174"/>
      <c r="E76" s="174"/>
      <c r="F76" s="174">
        <v>0</v>
      </c>
      <c r="G76" s="175"/>
      <c r="H76" s="175"/>
      <c r="I76" s="179"/>
    </row>
    <row r="77" spans="2:9" s="146" customFormat="1" ht="18.75" customHeight="1">
      <c r="B77" s="45" t="s">
        <v>206</v>
      </c>
      <c r="C77" s="174"/>
      <c r="D77" s="174"/>
      <c r="E77" s="174"/>
      <c r="F77" s="174">
        <v>0</v>
      </c>
      <c r="G77" s="175"/>
      <c r="H77" s="175"/>
      <c r="I77" s="179"/>
    </row>
    <row r="78" spans="2:9" s="146" customFormat="1" ht="18.75" customHeight="1">
      <c r="B78" s="45" t="s">
        <v>207</v>
      </c>
      <c r="C78" s="174"/>
      <c r="D78" s="174"/>
      <c r="E78" s="174"/>
      <c r="F78" s="174">
        <v>0</v>
      </c>
      <c r="G78" s="175"/>
      <c r="H78" s="175"/>
      <c r="I78" s="179"/>
    </row>
    <row r="79" spans="2:9" s="146" customFormat="1" ht="18.75" customHeight="1">
      <c r="B79" s="45" t="s">
        <v>208</v>
      </c>
      <c r="C79" s="174"/>
      <c r="D79" s="174"/>
      <c r="E79" s="174"/>
      <c r="F79" s="174">
        <v>0</v>
      </c>
      <c r="G79" s="175"/>
      <c r="H79" s="175"/>
      <c r="I79" s="179"/>
    </row>
    <row r="80" spans="2:9" s="146" customFormat="1" ht="18.75" customHeight="1">
      <c r="B80" s="45" t="s">
        <v>209</v>
      </c>
      <c r="C80" s="174"/>
      <c r="D80" s="174"/>
      <c r="E80" s="174"/>
      <c r="F80" s="174">
        <v>0</v>
      </c>
      <c r="G80" s="175"/>
      <c r="H80" s="175"/>
      <c r="I80" s="179"/>
    </row>
    <row r="81" spans="2:9" s="146" customFormat="1" ht="18.75" customHeight="1">
      <c r="B81" s="45" t="s">
        <v>210</v>
      </c>
      <c r="C81" s="174"/>
      <c r="D81" s="174"/>
      <c r="E81" s="174"/>
      <c r="F81" s="174">
        <v>0</v>
      </c>
      <c r="G81" s="175"/>
      <c r="H81" s="175"/>
      <c r="I81" s="179"/>
    </row>
    <row r="82" spans="2:9" s="146" customFormat="1" ht="18.75" customHeight="1">
      <c r="B82" s="45" t="s">
        <v>202</v>
      </c>
      <c r="C82" s="174"/>
      <c r="D82" s="174"/>
      <c r="E82" s="174"/>
      <c r="F82" s="174">
        <v>0</v>
      </c>
      <c r="G82" s="175"/>
      <c r="H82" s="175"/>
      <c r="I82" s="179"/>
    </row>
    <row r="83" spans="2:9" s="146" customFormat="1" ht="18.75" customHeight="1">
      <c r="B83" s="45" t="s">
        <v>168</v>
      </c>
      <c r="C83" s="174"/>
      <c r="D83" s="174"/>
      <c r="E83" s="174"/>
      <c r="F83" s="174">
        <v>0</v>
      </c>
      <c r="G83" s="175"/>
      <c r="H83" s="175"/>
      <c r="I83" s="179"/>
    </row>
    <row r="84" spans="2:9" s="146" customFormat="1" ht="18.75" customHeight="1">
      <c r="B84" s="45" t="s">
        <v>211</v>
      </c>
      <c r="C84" s="174"/>
      <c r="D84" s="174"/>
      <c r="E84" s="174"/>
      <c r="F84" s="174">
        <v>2800</v>
      </c>
      <c r="G84" s="175"/>
      <c r="H84" s="175"/>
      <c r="I84" s="179"/>
    </row>
    <row r="85" spans="2:9" s="163" customFormat="1" ht="18.75" customHeight="1">
      <c r="B85" s="108" t="s">
        <v>212</v>
      </c>
      <c r="C85" s="176">
        <f>SUBTOTAL(9,C86:C93)</f>
        <v>1413.63</v>
      </c>
      <c r="D85" s="176">
        <f>SUBTOTAL(9,D86:D93)</f>
        <v>1425.3200000000002</v>
      </c>
      <c r="E85" s="174"/>
      <c r="F85" s="176">
        <v>639</v>
      </c>
      <c r="G85" s="175"/>
      <c r="H85" s="175">
        <f t="shared" si="2"/>
        <v>0.44832037717845813</v>
      </c>
      <c r="I85" s="180"/>
    </row>
    <row r="86" spans="2:9" s="146" customFormat="1" ht="18.75" customHeight="1">
      <c r="B86" s="45" t="s">
        <v>159</v>
      </c>
      <c r="C86" s="174">
        <v>528.63</v>
      </c>
      <c r="D86" s="174">
        <v>540.32000000000005</v>
      </c>
      <c r="E86" s="174"/>
      <c r="F86" s="174">
        <v>400</v>
      </c>
      <c r="G86" s="175"/>
      <c r="H86" s="175">
        <f t="shared" si="2"/>
        <v>0.74030204323363924</v>
      </c>
      <c r="I86" s="179"/>
    </row>
    <row r="87" spans="2:9" s="146" customFormat="1" ht="18.75" customHeight="1">
      <c r="B87" s="45" t="s">
        <v>160</v>
      </c>
      <c r="C87" s="174">
        <v>735</v>
      </c>
      <c r="D87" s="174">
        <v>735</v>
      </c>
      <c r="E87" s="174"/>
      <c r="F87" s="174">
        <v>26</v>
      </c>
      <c r="G87" s="175"/>
      <c r="H87" s="175">
        <f t="shared" si="2"/>
        <v>3.5374149659863949E-2</v>
      </c>
      <c r="I87" s="179"/>
    </row>
    <row r="88" spans="2:9" s="146" customFormat="1" ht="18.75" customHeight="1">
      <c r="B88" s="45" t="s">
        <v>161</v>
      </c>
      <c r="C88" s="174"/>
      <c r="D88" s="174"/>
      <c r="E88" s="174"/>
      <c r="F88" s="174">
        <v>0</v>
      </c>
      <c r="G88" s="175"/>
      <c r="H88" s="175"/>
      <c r="I88" s="179"/>
    </row>
    <row r="89" spans="2:9" s="146" customFormat="1" ht="18.75" customHeight="1">
      <c r="B89" s="45" t="s">
        <v>213</v>
      </c>
      <c r="C89" s="174"/>
      <c r="D89" s="174"/>
      <c r="E89" s="174"/>
      <c r="F89" s="174">
        <v>190</v>
      </c>
      <c r="G89" s="175"/>
      <c r="H89" s="175"/>
      <c r="I89" s="179"/>
    </row>
    <row r="90" spans="2:9" s="146" customFormat="1" ht="18.75" customHeight="1">
      <c r="B90" s="45" t="s">
        <v>214</v>
      </c>
      <c r="C90" s="174"/>
      <c r="D90" s="174"/>
      <c r="E90" s="174"/>
      <c r="F90" s="174">
        <v>0</v>
      </c>
      <c r="G90" s="175"/>
      <c r="H90" s="175"/>
      <c r="I90" s="179"/>
    </row>
    <row r="91" spans="2:9" s="146" customFormat="1" ht="18.75" customHeight="1">
      <c r="B91" s="45" t="s">
        <v>202</v>
      </c>
      <c r="C91" s="174"/>
      <c r="D91" s="174"/>
      <c r="E91" s="174"/>
      <c r="F91" s="174">
        <v>0</v>
      </c>
      <c r="G91" s="175"/>
      <c r="H91" s="175"/>
      <c r="I91" s="179"/>
    </row>
    <row r="92" spans="2:9" s="146" customFormat="1" ht="18.75" customHeight="1">
      <c r="B92" s="45" t="s">
        <v>168</v>
      </c>
      <c r="C92" s="174"/>
      <c r="D92" s="174"/>
      <c r="E92" s="174"/>
      <c r="F92" s="174">
        <v>0</v>
      </c>
      <c r="G92" s="175"/>
      <c r="H92" s="175"/>
      <c r="I92" s="179"/>
    </row>
    <row r="93" spans="2:9" s="146" customFormat="1" ht="18.75" customHeight="1">
      <c r="B93" s="45" t="s">
        <v>215</v>
      </c>
      <c r="C93" s="174">
        <v>150</v>
      </c>
      <c r="D93" s="174">
        <v>150</v>
      </c>
      <c r="E93" s="174"/>
      <c r="F93" s="174">
        <v>23</v>
      </c>
      <c r="G93" s="175"/>
      <c r="H93" s="175">
        <f t="shared" si="2"/>
        <v>0.15333333333333332</v>
      </c>
      <c r="I93" s="179"/>
    </row>
    <row r="94" spans="2:9" s="146" customFormat="1" ht="18.75" customHeight="1">
      <c r="B94" s="30" t="s">
        <v>216</v>
      </c>
      <c r="C94" s="174"/>
      <c r="D94" s="174"/>
      <c r="E94" s="174"/>
      <c r="F94" s="174">
        <v>0</v>
      </c>
      <c r="G94" s="175"/>
      <c r="H94" s="175"/>
      <c r="I94" s="179"/>
    </row>
    <row r="95" spans="2:9" s="146" customFormat="1" ht="18.75" customHeight="1">
      <c r="B95" s="45" t="s">
        <v>159</v>
      </c>
      <c r="C95" s="174"/>
      <c r="D95" s="174"/>
      <c r="E95" s="174"/>
      <c r="F95" s="174">
        <v>0</v>
      </c>
      <c r="G95" s="175"/>
      <c r="H95" s="175"/>
      <c r="I95" s="179"/>
    </row>
    <row r="96" spans="2:9" s="146" customFormat="1" ht="18.75" customHeight="1">
      <c r="B96" s="45" t="s">
        <v>160</v>
      </c>
      <c r="C96" s="174"/>
      <c r="D96" s="174"/>
      <c r="E96" s="174"/>
      <c r="F96" s="174">
        <v>0</v>
      </c>
      <c r="G96" s="175"/>
      <c r="H96" s="175"/>
      <c r="I96" s="179"/>
    </row>
    <row r="97" spans="2:9" s="146" customFormat="1" ht="18.75" customHeight="1">
      <c r="B97" s="45" t="s">
        <v>161</v>
      </c>
      <c r="C97" s="174"/>
      <c r="D97" s="174"/>
      <c r="E97" s="174"/>
      <c r="F97" s="174">
        <v>0</v>
      </c>
      <c r="G97" s="175"/>
      <c r="H97" s="175"/>
      <c r="I97" s="179"/>
    </row>
    <row r="98" spans="2:9" s="146" customFormat="1" ht="18.75" customHeight="1">
      <c r="B98" s="45" t="s">
        <v>217</v>
      </c>
      <c r="C98" s="174"/>
      <c r="D98" s="174"/>
      <c r="E98" s="174"/>
      <c r="F98" s="174">
        <v>0</v>
      </c>
      <c r="G98" s="175"/>
      <c r="H98" s="175"/>
      <c r="I98" s="179"/>
    </row>
    <row r="99" spans="2:9" s="146" customFormat="1" ht="18.75" customHeight="1">
      <c r="B99" s="45" t="s">
        <v>218</v>
      </c>
      <c r="C99" s="174"/>
      <c r="D99" s="174"/>
      <c r="E99" s="174"/>
      <c r="F99" s="174">
        <v>0</v>
      </c>
      <c r="G99" s="175"/>
      <c r="H99" s="175"/>
      <c r="I99" s="179"/>
    </row>
    <row r="100" spans="2:9" s="146" customFormat="1" ht="18.75" customHeight="1">
      <c r="B100" s="45" t="s">
        <v>219</v>
      </c>
      <c r="C100" s="174"/>
      <c r="D100" s="174"/>
      <c r="E100" s="174"/>
      <c r="F100" s="174">
        <v>0</v>
      </c>
      <c r="G100" s="175"/>
      <c r="H100" s="175"/>
      <c r="I100" s="179"/>
    </row>
    <row r="101" spans="2:9" s="146" customFormat="1" ht="18.75" customHeight="1">
      <c r="B101" s="45" t="s">
        <v>202</v>
      </c>
      <c r="C101" s="174"/>
      <c r="D101" s="174"/>
      <c r="E101" s="174"/>
      <c r="F101" s="174">
        <v>0</v>
      </c>
      <c r="G101" s="175"/>
      <c r="H101" s="175"/>
      <c r="I101" s="179"/>
    </row>
    <row r="102" spans="2:9" s="146" customFormat="1" ht="18.75" customHeight="1">
      <c r="B102" s="45" t="s">
        <v>168</v>
      </c>
      <c r="C102" s="174"/>
      <c r="D102" s="174"/>
      <c r="E102" s="174"/>
      <c r="F102" s="174">
        <v>0</v>
      </c>
      <c r="G102" s="175"/>
      <c r="H102" s="175"/>
      <c r="I102" s="179"/>
    </row>
    <row r="103" spans="2:9" s="146" customFormat="1" ht="18.75" customHeight="1">
      <c r="B103" s="45" t="s">
        <v>220</v>
      </c>
      <c r="C103" s="174"/>
      <c r="D103" s="174"/>
      <c r="E103" s="174"/>
      <c r="F103" s="174">
        <v>0</v>
      </c>
      <c r="G103" s="175"/>
      <c r="H103" s="175"/>
      <c r="I103" s="179"/>
    </row>
    <row r="104" spans="2:9" s="163" customFormat="1" ht="18.75" customHeight="1">
      <c r="B104" s="108" t="s">
        <v>221</v>
      </c>
      <c r="C104" s="176">
        <f>SUBTOTAL(9,C105:C118)</f>
        <v>1164.6400000000001</v>
      </c>
      <c r="D104" s="176">
        <f>SUBTOTAL(9,D105:D117)</f>
        <v>1170.6000000000001</v>
      </c>
      <c r="E104" s="174"/>
      <c r="F104" s="176">
        <v>280</v>
      </c>
      <c r="G104" s="175"/>
      <c r="H104" s="175">
        <f t="shared" si="2"/>
        <v>0.23919357594396035</v>
      </c>
      <c r="I104" s="180"/>
    </row>
    <row r="105" spans="2:9" s="146" customFormat="1" ht="18.75" customHeight="1">
      <c r="B105" s="45" t="s">
        <v>159</v>
      </c>
      <c r="C105" s="174">
        <v>768.53</v>
      </c>
      <c r="D105" s="174">
        <v>774.49</v>
      </c>
      <c r="E105" s="174"/>
      <c r="F105" s="174">
        <v>131</v>
      </c>
      <c r="G105" s="175"/>
      <c r="H105" s="175">
        <f t="shared" si="2"/>
        <v>0.16914356544306575</v>
      </c>
      <c r="I105" s="179"/>
    </row>
    <row r="106" spans="2:9" s="146" customFormat="1" ht="18.75" customHeight="1">
      <c r="B106" s="45" t="s">
        <v>160</v>
      </c>
      <c r="C106" s="174">
        <v>7.87</v>
      </c>
      <c r="D106" s="174">
        <v>7.87</v>
      </c>
      <c r="E106" s="174"/>
      <c r="F106" s="174">
        <v>9</v>
      </c>
      <c r="G106" s="175"/>
      <c r="H106" s="175">
        <f t="shared" si="2"/>
        <v>1.1435832274459974</v>
      </c>
      <c r="I106" s="179"/>
    </row>
    <row r="107" spans="2:9" s="146" customFormat="1" ht="18.75" customHeight="1">
      <c r="B107" s="45" t="s">
        <v>161</v>
      </c>
      <c r="C107" s="174"/>
      <c r="D107" s="174"/>
      <c r="E107" s="174"/>
      <c r="F107" s="174">
        <v>0</v>
      </c>
      <c r="G107" s="175"/>
      <c r="H107" s="175"/>
      <c r="I107" s="179"/>
    </row>
    <row r="108" spans="2:9" s="146" customFormat="1" ht="18.75" customHeight="1">
      <c r="B108" s="45" t="s">
        <v>222</v>
      </c>
      <c r="C108" s="174"/>
      <c r="D108" s="174"/>
      <c r="E108" s="174"/>
      <c r="F108" s="174">
        <v>12</v>
      </c>
      <c r="G108" s="175"/>
      <c r="H108" s="175"/>
      <c r="I108" s="179"/>
    </row>
    <row r="109" spans="2:9" s="146" customFormat="1" ht="18.75" customHeight="1">
      <c r="B109" s="45" t="s">
        <v>223</v>
      </c>
      <c r="C109" s="174"/>
      <c r="D109" s="174"/>
      <c r="E109" s="174"/>
      <c r="F109" s="174">
        <v>0</v>
      </c>
      <c r="G109" s="175"/>
      <c r="H109" s="175"/>
      <c r="I109" s="179"/>
    </row>
    <row r="110" spans="2:9" s="146" customFormat="1" ht="18.75" customHeight="1">
      <c r="B110" s="45" t="s">
        <v>224</v>
      </c>
      <c r="C110" s="174">
        <v>5</v>
      </c>
      <c r="D110" s="174">
        <v>5</v>
      </c>
      <c r="E110" s="174"/>
      <c r="F110" s="174">
        <v>6</v>
      </c>
      <c r="G110" s="175"/>
      <c r="H110" s="175">
        <f t="shared" si="2"/>
        <v>1.2</v>
      </c>
      <c r="I110" s="179"/>
    </row>
    <row r="111" spans="2:9" s="146" customFormat="1" ht="18.75" customHeight="1">
      <c r="B111" s="45" t="s">
        <v>225</v>
      </c>
      <c r="C111" s="174"/>
      <c r="D111" s="174"/>
      <c r="E111" s="174"/>
      <c r="F111" s="174">
        <v>0</v>
      </c>
      <c r="G111" s="175"/>
      <c r="H111" s="175"/>
      <c r="I111" s="179"/>
    </row>
    <row r="112" spans="2:9" s="146" customFormat="1" ht="18.75" customHeight="1">
      <c r="B112" s="45" t="s">
        <v>226</v>
      </c>
      <c r="C112" s="174">
        <v>250</v>
      </c>
      <c r="D112" s="174">
        <v>250</v>
      </c>
      <c r="E112" s="174"/>
      <c r="F112" s="174">
        <v>48</v>
      </c>
      <c r="G112" s="175"/>
      <c r="H112" s="175">
        <f t="shared" si="2"/>
        <v>0.192</v>
      </c>
      <c r="I112" s="179"/>
    </row>
    <row r="113" spans="2:9" s="146" customFormat="1" ht="18.75" customHeight="1">
      <c r="B113" s="45" t="s">
        <v>227</v>
      </c>
      <c r="C113" s="174"/>
      <c r="D113" s="174"/>
      <c r="E113" s="174"/>
      <c r="F113" s="174">
        <v>0</v>
      </c>
      <c r="G113" s="175"/>
      <c r="H113" s="175"/>
      <c r="I113" s="179"/>
    </row>
    <row r="114" spans="2:9" s="146" customFormat="1" ht="18.75" customHeight="1">
      <c r="B114" s="45" t="s">
        <v>228</v>
      </c>
      <c r="C114" s="174"/>
      <c r="D114" s="174"/>
      <c r="E114" s="174"/>
      <c r="F114" s="174">
        <v>0</v>
      </c>
      <c r="G114" s="175"/>
      <c r="H114" s="175"/>
      <c r="I114" s="179"/>
    </row>
    <row r="115" spans="2:9" s="146" customFormat="1" ht="18.75" customHeight="1">
      <c r="B115" s="45" t="s">
        <v>229</v>
      </c>
      <c r="C115" s="174">
        <v>15</v>
      </c>
      <c r="D115" s="174">
        <v>15</v>
      </c>
      <c r="E115" s="174"/>
      <c r="F115" s="174">
        <v>0</v>
      </c>
      <c r="G115" s="175"/>
      <c r="H115" s="175">
        <f t="shared" si="2"/>
        <v>0</v>
      </c>
      <c r="I115" s="179"/>
    </row>
    <row r="116" spans="2:9" s="146" customFormat="1" ht="18.75" customHeight="1">
      <c r="B116" s="45" t="s">
        <v>230</v>
      </c>
      <c r="C116" s="174"/>
      <c r="D116" s="174"/>
      <c r="E116" s="174"/>
      <c r="F116" s="174">
        <v>0</v>
      </c>
      <c r="G116" s="175"/>
      <c r="H116" s="175"/>
      <c r="I116" s="179"/>
    </row>
    <row r="117" spans="2:9" s="146" customFormat="1" ht="18.75" customHeight="1">
      <c r="B117" s="45" t="s">
        <v>168</v>
      </c>
      <c r="C117" s="174">
        <v>118.24</v>
      </c>
      <c r="D117" s="174">
        <v>118.24</v>
      </c>
      <c r="E117" s="174"/>
      <c r="F117" s="174">
        <v>35</v>
      </c>
      <c r="G117" s="175"/>
      <c r="H117" s="175">
        <f t="shared" si="2"/>
        <v>0.29600811907983765</v>
      </c>
      <c r="I117" s="179"/>
    </row>
    <row r="118" spans="2:9" s="146" customFormat="1" ht="18.75" customHeight="1">
      <c r="B118" s="45" t="s">
        <v>231</v>
      </c>
      <c r="C118" s="174"/>
      <c r="D118" s="190">
        <v>37</v>
      </c>
      <c r="E118" s="174"/>
      <c r="F118" s="174">
        <v>39</v>
      </c>
      <c r="G118" s="175"/>
      <c r="H118" s="175">
        <f t="shared" si="2"/>
        <v>1.0540540540540539</v>
      </c>
      <c r="I118" s="179"/>
    </row>
    <row r="119" spans="2:9" s="163" customFormat="1" ht="18.75" customHeight="1">
      <c r="B119" s="108" t="s">
        <v>232</v>
      </c>
      <c r="C119" s="176">
        <f>SUBTOTAL(9,C120:C127)</f>
        <v>4525.76</v>
      </c>
      <c r="D119" s="176">
        <f>SUBTOTAL(9,D120:D127)</f>
        <v>4580.91</v>
      </c>
      <c r="E119" s="174"/>
      <c r="F119" s="176">
        <v>3791</v>
      </c>
      <c r="G119" s="175"/>
      <c r="H119" s="175">
        <f t="shared" si="2"/>
        <v>0.82756482882222093</v>
      </c>
      <c r="I119" s="180"/>
    </row>
    <row r="120" spans="2:9" s="146" customFormat="1" ht="18.75" customHeight="1">
      <c r="B120" s="45" t="s">
        <v>159</v>
      </c>
      <c r="C120" s="174">
        <v>1697.79</v>
      </c>
      <c r="D120" s="174">
        <v>1881.14</v>
      </c>
      <c r="E120" s="174"/>
      <c r="F120" s="174">
        <v>1221</v>
      </c>
      <c r="G120" s="175"/>
      <c r="H120" s="175">
        <f t="shared" si="2"/>
        <v>0.64907449737924872</v>
      </c>
      <c r="I120" s="179"/>
    </row>
    <row r="121" spans="2:9" s="146" customFormat="1" ht="18.75" customHeight="1">
      <c r="B121" s="45" t="s">
        <v>160</v>
      </c>
      <c r="C121" s="174"/>
      <c r="D121" s="174"/>
      <c r="E121" s="174"/>
      <c r="F121" s="174">
        <v>0</v>
      </c>
      <c r="G121" s="175"/>
      <c r="H121" s="175"/>
      <c r="I121" s="179"/>
    </row>
    <row r="122" spans="2:9" s="146" customFormat="1" ht="18.75" customHeight="1">
      <c r="B122" s="45" t="s">
        <v>161</v>
      </c>
      <c r="C122" s="174"/>
      <c r="D122" s="174"/>
      <c r="E122" s="174"/>
      <c r="F122" s="174">
        <v>0</v>
      </c>
      <c r="G122" s="175"/>
      <c r="H122" s="175"/>
      <c r="I122" s="179"/>
    </row>
    <row r="123" spans="2:9" s="146" customFormat="1" ht="18.75" customHeight="1">
      <c r="B123" s="45" t="s">
        <v>233</v>
      </c>
      <c r="C123" s="174">
        <v>542.54</v>
      </c>
      <c r="D123" s="174">
        <v>442.54</v>
      </c>
      <c r="E123" s="174"/>
      <c r="F123" s="174">
        <v>852</v>
      </c>
      <c r="G123" s="175"/>
      <c r="H123" s="175">
        <f t="shared" si="2"/>
        <v>1.9252496949428299</v>
      </c>
      <c r="I123" s="179"/>
    </row>
    <row r="124" spans="2:9" s="146" customFormat="1" ht="18.75" customHeight="1">
      <c r="B124" s="45" t="s">
        <v>234</v>
      </c>
      <c r="C124" s="174">
        <v>340</v>
      </c>
      <c r="D124" s="174">
        <v>340</v>
      </c>
      <c r="E124" s="174"/>
      <c r="F124" s="174">
        <v>170</v>
      </c>
      <c r="G124" s="175"/>
      <c r="H124" s="175">
        <f t="shared" si="2"/>
        <v>0.5</v>
      </c>
      <c r="I124" s="179"/>
    </row>
    <row r="125" spans="2:9" s="146" customFormat="1" ht="18.75" customHeight="1">
      <c r="B125" s="45" t="s">
        <v>235</v>
      </c>
      <c r="C125" s="174"/>
      <c r="D125" s="174"/>
      <c r="E125" s="174"/>
      <c r="F125" s="174">
        <v>0</v>
      </c>
      <c r="G125" s="175"/>
      <c r="H125" s="175"/>
      <c r="I125" s="179"/>
    </row>
    <row r="126" spans="2:9" s="146" customFormat="1" ht="18.75" customHeight="1">
      <c r="B126" s="45" t="s">
        <v>168</v>
      </c>
      <c r="C126" s="174">
        <v>0.43</v>
      </c>
      <c r="D126" s="174">
        <v>0.43</v>
      </c>
      <c r="E126" s="174"/>
      <c r="F126" s="174">
        <v>0</v>
      </c>
      <c r="G126" s="175"/>
      <c r="H126" s="175">
        <f t="shared" si="2"/>
        <v>0</v>
      </c>
      <c r="I126" s="179"/>
    </row>
    <row r="127" spans="2:9" s="146" customFormat="1" ht="18.75" customHeight="1">
      <c r="B127" s="45" t="s">
        <v>236</v>
      </c>
      <c r="C127" s="174">
        <v>1945</v>
      </c>
      <c r="D127" s="174">
        <v>1916.8</v>
      </c>
      <c r="E127" s="174"/>
      <c r="F127" s="174">
        <v>1548</v>
      </c>
      <c r="G127" s="175"/>
      <c r="H127" s="175">
        <f t="shared" si="2"/>
        <v>0.80759599332220366</v>
      </c>
      <c r="I127" s="179"/>
    </row>
    <row r="128" spans="2:9" s="163" customFormat="1" ht="18.75" customHeight="1">
      <c r="B128" s="108" t="s">
        <v>237</v>
      </c>
      <c r="C128" s="176">
        <f>SUBTOTAL(9,C129:C138)</f>
        <v>121.14</v>
      </c>
      <c r="D128" s="176">
        <f>SUBTOTAL(9,D129:D138)</f>
        <v>290.58000000000004</v>
      </c>
      <c r="E128" s="174"/>
      <c r="F128" s="176">
        <v>1292</v>
      </c>
      <c r="G128" s="175"/>
      <c r="H128" s="175">
        <f t="shared" si="2"/>
        <v>4.4462798540849331</v>
      </c>
      <c r="I128" s="180"/>
    </row>
    <row r="129" spans="2:9" s="146" customFormat="1" ht="18.75" customHeight="1">
      <c r="B129" s="45" t="s">
        <v>159</v>
      </c>
      <c r="C129" s="174">
        <v>7.63</v>
      </c>
      <c r="D129" s="174">
        <v>7.63</v>
      </c>
      <c r="E129" s="174"/>
      <c r="F129" s="174">
        <v>4</v>
      </c>
      <c r="G129" s="175"/>
      <c r="H129" s="175">
        <f t="shared" si="2"/>
        <v>0.52424639580602883</v>
      </c>
      <c r="I129" s="179"/>
    </row>
    <row r="130" spans="2:9" s="146" customFormat="1" ht="18.75" customHeight="1">
      <c r="B130" s="45" t="s">
        <v>160</v>
      </c>
      <c r="C130" s="174"/>
      <c r="D130" s="174"/>
      <c r="E130" s="174"/>
      <c r="F130" s="174">
        <v>0</v>
      </c>
      <c r="G130" s="175"/>
      <c r="H130" s="175"/>
      <c r="I130" s="179"/>
    </row>
    <row r="131" spans="2:9" s="146" customFormat="1" ht="18.75" customHeight="1">
      <c r="B131" s="45" t="s">
        <v>161</v>
      </c>
      <c r="C131" s="174"/>
      <c r="D131" s="174"/>
      <c r="E131" s="174"/>
      <c r="F131" s="174">
        <v>0</v>
      </c>
      <c r="G131" s="175"/>
      <c r="H131" s="175"/>
      <c r="I131" s="179"/>
    </row>
    <row r="132" spans="2:9" s="146" customFormat="1" ht="18.75" customHeight="1">
      <c r="B132" s="45" t="s">
        <v>238</v>
      </c>
      <c r="C132" s="174"/>
      <c r="D132" s="174"/>
      <c r="E132" s="174"/>
      <c r="F132" s="174">
        <v>0</v>
      </c>
      <c r="G132" s="175"/>
      <c r="H132" s="175"/>
      <c r="I132" s="179"/>
    </row>
    <row r="133" spans="2:9" s="146" customFormat="1" ht="18.75" customHeight="1">
      <c r="B133" s="45" t="s">
        <v>239</v>
      </c>
      <c r="C133" s="174"/>
      <c r="D133" s="174"/>
      <c r="E133" s="174"/>
      <c r="F133" s="174">
        <v>0</v>
      </c>
      <c r="G133" s="175"/>
      <c r="H133" s="175"/>
      <c r="I133" s="179"/>
    </row>
    <row r="134" spans="2:9" s="146" customFormat="1" ht="18.75" customHeight="1">
      <c r="B134" s="45" t="s">
        <v>240</v>
      </c>
      <c r="C134" s="174"/>
      <c r="D134" s="174"/>
      <c r="E134" s="174"/>
      <c r="F134" s="174">
        <v>0</v>
      </c>
      <c r="G134" s="175"/>
      <c r="H134" s="175"/>
      <c r="I134" s="179"/>
    </row>
    <row r="135" spans="2:9" s="146" customFormat="1" ht="18.75" customHeight="1">
      <c r="B135" s="45" t="s">
        <v>241</v>
      </c>
      <c r="C135" s="174"/>
      <c r="D135" s="174"/>
      <c r="E135" s="174"/>
      <c r="F135" s="174">
        <v>0</v>
      </c>
      <c r="G135" s="175"/>
      <c r="H135" s="175"/>
      <c r="I135" s="179"/>
    </row>
    <row r="136" spans="2:9" s="146" customFormat="1" ht="18.75" customHeight="1">
      <c r="B136" s="45" t="s">
        <v>242</v>
      </c>
      <c r="C136" s="174">
        <v>113.51</v>
      </c>
      <c r="D136" s="174">
        <v>254.85</v>
      </c>
      <c r="E136" s="174"/>
      <c r="F136" s="174">
        <v>414</v>
      </c>
      <c r="G136" s="175"/>
      <c r="H136" s="175">
        <f t="shared" ref="H136:H194" si="3">F136/D136</f>
        <v>1.6244849911712773</v>
      </c>
      <c r="I136" s="179"/>
    </row>
    <row r="137" spans="2:9" s="146" customFormat="1" ht="18.75" customHeight="1">
      <c r="B137" s="45" t="s">
        <v>168</v>
      </c>
      <c r="C137" s="174"/>
      <c r="D137" s="174"/>
      <c r="E137" s="174"/>
      <c r="F137" s="174">
        <v>0</v>
      </c>
      <c r="G137" s="175"/>
      <c r="H137" s="175"/>
      <c r="I137" s="179"/>
    </row>
    <row r="138" spans="2:9" s="146" customFormat="1" ht="18.75" customHeight="1">
      <c r="B138" s="45" t="s">
        <v>243</v>
      </c>
      <c r="C138" s="174"/>
      <c r="D138" s="174">
        <v>28.1</v>
      </c>
      <c r="E138" s="174"/>
      <c r="F138" s="174">
        <v>874</v>
      </c>
      <c r="G138" s="175"/>
      <c r="H138" s="175">
        <f t="shared" si="3"/>
        <v>31.103202846975087</v>
      </c>
      <c r="I138" s="179"/>
    </row>
    <row r="139" spans="2:9" s="163" customFormat="1" ht="18.75" customHeight="1">
      <c r="B139" s="108" t="s">
        <v>244</v>
      </c>
      <c r="C139" s="176">
        <v>0</v>
      </c>
      <c r="D139" s="176">
        <f>SUBTOTAL(9,D140:D150)</f>
        <v>20</v>
      </c>
      <c r="E139" s="174"/>
      <c r="F139" s="176">
        <v>20</v>
      </c>
      <c r="G139" s="175"/>
      <c r="H139" s="175">
        <f t="shared" si="3"/>
        <v>1</v>
      </c>
      <c r="I139" s="180"/>
    </row>
    <row r="140" spans="2:9" s="146" customFormat="1" ht="18.75" customHeight="1">
      <c r="B140" s="45" t="s">
        <v>159</v>
      </c>
      <c r="C140" s="174"/>
      <c r="D140" s="174"/>
      <c r="E140" s="174"/>
      <c r="F140" s="174">
        <v>0</v>
      </c>
      <c r="G140" s="175"/>
      <c r="H140" s="175"/>
      <c r="I140" s="179"/>
    </row>
    <row r="141" spans="2:9" s="146" customFormat="1" ht="18.75" customHeight="1">
      <c r="B141" s="45" t="s">
        <v>160</v>
      </c>
      <c r="C141" s="174"/>
      <c r="D141" s="174"/>
      <c r="E141" s="174"/>
      <c r="F141" s="174">
        <v>0</v>
      </c>
      <c r="G141" s="175"/>
      <c r="H141" s="175"/>
      <c r="I141" s="179"/>
    </row>
    <row r="142" spans="2:9" s="146" customFormat="1" ht="18.75" customHeight="1">
      <c r="B142" s="45" t="s">
        <v>161</v>
      </c>
      <c r="C142" s="174"/>
      <c r="D142" s="174"/>
      <c r="E142" s="174"/>
      <c r="F142" s="174">
        <v>0</v>
      </c>
      <c r="G142" s="175"/>
      <c r="H142" s="175"/>
      <c r="I142" s="179"/>
    </row>
    <row r="143" spans="2:9" s="146" customFormat="1" ht="18.75" customHeight="1">
      <c r="B143" s="45" t="s">
        <v>245</v>
      </c>
      <c r="C143" s="174"/>
      <c r="D143" s="174"/>
      <c r="E143" s="174"/>
      <c r="F143" s="174">
        <v>0</v>
      </c>
      <c r="G143" s="175"/>
      <c r="H143" s="175"/>
      <c r="I143" s="179"/>
    </row>
    <row r="144" spans="2:9" s="146" customFormat="1" ht="18.75" customHeight="1">
      <c r="B144" s="45" t="s">
        <v>246</v>
      </c>
      <c r="C144" s="174"/>
      <c r="D144" s="174"/>
      <c r="E144" s="174"/>
      <c r="F144" s="174">
        <v>0</v>
      </c>
      <c r="G144" s="175"/>
      <c r="H144" s="175"/>
      <c r="I144" s="179"/>
    </row>
    <row r="145" spans="2:9" s="146" customFormat="1" ht="18.75" customHeight="1">
      <c r="B145" s="45" t="s">
        <v>247</v>
      </c>
      <c r="C145" s="174"/>
      <c r="D145" s="174"/>
      <c r="E145" s="174"/>
      <c r="F145" s="174">
        <v>0</v>
      </c>
      <c r="G145" s="175"/>
      <c r="H145" s="175"/>
      <c r="I145" s="179"/>
    </row>
    <row r="146" spans="2:9" s="146" customFormat="1" ht="18.75" customHeight="1">
      <c r="B146" s="45" t="s">
        <v>248</v>
      </c>
      <c r="C146" s="174"/>
      <c r="D146" s="174"/>
      <c r="E146" s="174"/>
      <c r="F146" s="174">
        <v>0</v>
      </c>
      <c r="G146" s="175"/>
      <c r="H146" s="175"/>
      <c r="I146" s="179"/>
    </row>
    <row r="147" spans="2:9" s="146" customFormat="1" ht="18.75" customHeight="1">
      <c r="B147" s="45" t="s">
        <v>249</v>
      </c>
      <c r="C147" s="174"/>
      <c r="D147" s="174"/>
      <c r="E147" s="174"/>
      <c r="F147" s="174">
        <v>0</v>
      </c>
      <c r="G147" s="175"/>
      <c r="H147" s="175"/>
      <c r="I147" s="179"/>
    </row>
    <row r="148" spans="2:9" s="146" customFormat="1" ht="18.75" customHeight="1">
      <c r="B148" s="45" t="s">
        <v>250</v>
      </c>
      <c r="C148" s="174"/>
      <c r="D148" s="174"/>
      <c r="E148" s="174"/>
      <c r="F148" s="174">
        <v>0</v>
      </c>
      <c r="G148" s="175"/>
      <c r="H148" s="175"/>
      <c r="I148" s="179"/>
    </row>
    <row r="149" spans="2:9" s="146" customFormat="1" ht="18.75" customHeight="1">
      <c r="B149" s="45" t="s">
        <v>168</v>
      </c>
      <c r="C149" s="174"/>
      <c r="D149" s="174"/>
      <c r="E149" s="174"/>
      <c r="F149" s="174">
        <v>0</v>
      </c>
      <c r="G149" s="175"/>
      <c r="H149" s="175"/>
      <c r="I149" s="179"/>
    </row>
    <row r="150" spans="2:9" s="146" customFormat="1" ht="18.75" customHeight="1">
      <c r="B150" s="45" t="s">
        <v>251</v>
      </c>
      <c r="C150" s="174"/>
      <c r="D150" s="181">
        <v>20</v>
      </c>
      <c r="E150" s="174"/>
      <c r="F150" s="174">
        <v>20</v>
      </c>
      <c r="G150" s="175"/>
      <c r="H150" s="175">
        <f t="shared" si="3"/>
        <v>1</v>
      </c>
      <c r="I150" s="179"/>
    </row>
    <row r="151" spans="2:9" s="163" customFormat="1" ht="18.75" customHeight="1">
      <c r="B151" s="108" t="s">
        <v>252</v>
      </c>
      <c r="C151" s="176">
        <f>SUBTOTAL(9,C152:C160)</f>
        <v>1837.56</v>
      </c>
      <c r="D151" s="176">
        <f>SUBTOTAL(9,D152:D160)</f>
        <v>1968</v>
      </c>
      <c r="E151" s="174"/>
      <c r="F151" s="176">
        <v>1725</v>
      </c>
      <c r="G151" s="175"/>
      <c r="H151" s="175">
        <f t="shared" si="3"/>
        <v>0.87652439024390238</v>
      </c>
      <c r="I151" s="180"/>
    </row>
    <row r="152" spans="2:9" s="146" customFormat="1" ht="18.75" customHeight="1">
      <c r="B152" s="45" t="s">
        <v>159</v>
      </c>
      <c r="C152" s="174">
        <v>1486.12</v>
      </c>
      <c r="D152" s="174">
        <v>1603.56</v>
      </c>
      <c r="E152" s="174"/>
      <c r="F152" s="174">
        <v>1333</v>
      </c>
      <c r="G152" s="175"/>
      <c r="H152" s="175">
        <f t="shared" si="3"/>
        <v>0.83127541220783763</v>
      </c>
      <c r="I152" s="179"/>
    </row>
    <row r="153" spans="2:9" s="146" customFormat="1" ht="18.75" customHeight="1">
      <c r="B153" s="45" t="s">
        <v>160</v>
      </c>
      <c r="C153" s="174"/>
      <c r="D153" s="174"/>
      <c r="E153" s="174"/>
      <c r="F153" s="174">
        <v>0</v>
      </c>
      <c r="G153" s="175"/>
      <c r="H153" s="175"/>
      <c r="I153" s="179"/>
    </row>
    <row r="154" spans="2:9" s="146" customFormat="1" ht="18.75" customHeight="1">
      <c r="B154" s="45" t="s">
        <v>161</v>
      </c>
      <c r="C154" s="174"/>
      <c r="D154" s="174"/>
      <c r="E154" s="174"/>
      <c r="F154" s="174">
        <v>0</v>
      </c>
      <c r="G154" s="175"/>
      <c r="H154" s="175"/>
      <c r="I154" s="179"/>
    </row>
    <row r="155" spans="2:9" s="146" customFormat="1" ht="18.75" customHeight="1">
      <c r="B155" s="45" t="s">
        <v>253</v>
      </c>
      <c r="C155" s="174"/>
      <c r="D155" s="174">
        <v>13</v>
      </c>
      <c r="E155" s="174"/>
      <c r="F155" s="174">
        <v>23</v>
      </c>
      <c r="G155" s="175"/>
      <c r="H155" s="175">
        <f t="shared" si="3"/>
        <v>1.7692307692307692</v>
      </c>
      <c r="I155" s="179"/>
    </row>
    <row r="156" spans="2:9" s="146" customFormat="1" ht="18.75" customHeight="1">
      <c r="B156" s="45" t="s">
        <v>254</v>
      </c>
      <c r="C156" s="174"/>
      <c r="D156" s="174"/>
      <c r="E156" s="174"/>
      <c r="F156" s="174">
        <v>0</v>
      </c>
      <c r="G156" s="175"/>
      <c r="H156" s="175"/>
      <c r="I156" s="179"/>
    </row>
    <row r="157" spans="2:9" s="146" customFormat="1" ht="18.75" customHeight="1">
      <c r="B157" s="45" t="s">
        <v>255</v>
      </c>
      <c r="C157" s="174"/>
      <c r="D157" s="174"/>
      <c r="E157" s="174"/>
      <c r="F157" s="174">
        <v>8</v>
      </c>
      <c r="G157" s="175"/>
      <c r="H157" s="175"/>
      <c r="I157" s="179"/>
    </row>
    <row r="158" spans="2:9" s="146" customFormat="1" ht="18.75" customHeight="1">
      <c r="B158" s="45" t="s">
        <v>202</v>
      </c>
      <c r="C158" s="174"/>
      <c r="D158" s="174"/>
      <c r="E158" s="174"/>
      <c r="F158" s="174">
        <v>0</v>
      </c>
      <c r="G158" s="175"/>
      <c r="H158" s="175"/>
      <c r="I158" s="179"/>
    </row>
    <row r="159" spans="2:9" s="146" customFormat="1" ht="18.75" customHeight="1">
      <c r="B159" s="45" t="s">
        <v>168</v>
      </c>
      <c r="C159" s="174"/>
      <c r="D159" s="174"/>
      <c r="E159" s="174"/>
      <c r="F159" s="174">
        <v>0</v>
      </c>
      <c r="G159" s="175"/>
      <c r="H159" s="175"/>
      <c r="I159" s="179"/>
    </row>
    <row r="160" spans="2:9" s="146" customFormat="1" ht="18.75" customHeight="1">
      <c r="B160" s="45" t="s">
        <v>256</v>
      </c>
      <c r="C160" s="174">
        <v>351.44</v>
      </c>
      <c r="D160" s="174">
        <v>351.44</v>
      </c>
      <c r="E160" s="174"/>
      <c r="F160" s="174">
        <v>361</v>
      </c>
      <c r="G160" s="175"/>
      <c r="H160" s="175">
        <f t="shared" si="3"/>
        <v>1.027202367402686</v>
      </c>
      <c r="I160" s="179"/>
    </row>
    <row r="161" spans="2:9" s="163" customFormat="1" ht="18.75" customHeight="1">
      <c r="B161" s="108" t="s">
        <v>257</v>
      </c>
      <c r="C161" s="176">
        <f>SUBTOTAL(9,C162:C173)</f>
        <v>1588.05</v>
      </c>
      <c r="D161" s="176">
        <f>SUBTOTAL(9,D162:D173)</f>
        <v>1721.92</v>
      </c>
      <c r="E161" s="174"/>
      <c r="F161" s="176">
        <v>1606</v>
      </c>
      <c r="G161" s="175"/>
      <c r="H161" s="175">
        <f t="shared" si="3"/>
        <v>0.93267979929381151</v>
      </c>
      <c r="I161" s="180"/>
    </row>
    <row r="162" spans="2:9" s="146" customFormat="1" ht="18.75" customHeight="1">
      <c r="B162" s="45" t="s">
        <v>159</v>
      </c>
      <c r="C162" s="174">
        <v>973.6</v>
      </c>
      <c r="D162" s="174">
        <v>997.47</v>
      </c>
      <c r="E162" s="174"/>
      <c r="F162" s="174">
        <v>917</v>
      </c>
      <c r="G162" s="175"/>
      <c r="H162" s="175">
        <f t="shared" si="3"/>
        <v>0.91932589451311819</v>
      </c>
      <c r="I162" s="179"/>
    </row>
    <row r="163" spans="2:9" s="146" customFormat="1" ht="18.75" customHeight="1">
      <c r="B163" s="45" t="s">
        <v>160</v>
      </c>
      <c r="C163" s="174"/>
      <c r="D163" s="174"/>
      <c r="E163" s="174"/>
      <c r="F163" s="174">
        <v>3</v>
      </c>
      <c r="G163" s="175"/>
      <c r="H163" s="175"/>
      <c r="I163" s="179"/>
    </row>
    <row r="164" spans="2:9" s="146" customFormat="1" ht="18.75" customHeight="1">
      <c r="B164" s="45" t="s">
        <v>161</v>
      </c>
      <c r="C164" s="174"/>
      <c r="D164" s="174"/>
      <c r="E164" s="174"/>
      <c r="F164" s="174">
        <v>0</v>
      </c>
      <c r="G164" s="175"/>
      <c r="H164" s="175"/>
      <c r="I164" s="179"/>
    </row>
    <row r="165" spans="2:9" s="146" customFormat="1" ht="18.75" customHeight="1">
      <c r="B165" s="45" t="s">
        <v>258</v>
      </c>
      <c r="C165" s="174">
        <v>98.37</v>
      </c>
      <c r="D165" s="174">
        <v>98.37</v>
      </c>
      <c r="E165" s="174"/>
      <c r="F165" s="174">
        <v>0</v>
      </c>
      <c r="G165" s="175"/>
      <c r="H165" s="175">
        <f t="shared" si="3"/>
        <v>0</v>
      </c>
      <c r="I165" s="179"/>
    </row>
    <row r="166" spans="2:9" s="146" customFormat="1" ht="18.75" customHeight="1">
      <c r="B166" s="45" t="s">
        <v>259</v>
      </c>
      <c r="C166" s="174"/>
      <c r="D166" s="174"/>
      <c r="E166" s="174"/>
      <c r="F166" s="174">
        <v>0</v>
      </c>
      <c r="G166" s="175"/>
      <c r="H166" s="175"/>
      <c r="I166" s="179"/>
    </row>
    <row r="167" spans="2:9" s="146" customFormat="1" ht="18.75" customHeight="1">
      <c r="B167" s="45" t="s">
        <v>260</v>
      </c>
      <c r="C167" s="174">
        <v>400</v>
      </c>
      <c r="D167" s="174">
        <v>510</v>
      </c>
      <c r="E167" s="174"/>
      <c r="F167" s="174">
        <v>416</v>
      </c>
      <c r="G167" s="175"/>
      <c r="H167" s="175">
        <f t="shared" si="3"/>
        <v>0.81568627450980391</v>
      </c>
      <c r="I167" s="179"/>
    </row>
    <row r="168" spans="2:9" s="146" customFormat="1" ht="18.75" customHeight="1">
      <c r="B168" s="45" t="s">
        <v>261</v>
      </c>
      <c r="C168" s="174">
        <v>40</v>
      </c>
      <c r="D168" s="174">
        <v>40</v>
      </c>
      <c r="E168" s="174"/>
      <c r="F168" s="174">
        <v>0</v>
      </c>
      <c r="G168" s="175"/>
      <c r="H168" s="175">
        <f t="shared" si="3"/>
        <v>0</v>
      </c>
      <c r="I168" s="179"/>
    </row>
    <row r="169" spans="2:9" s="146" customFormat="1" ht="18.75" customHeight="1">
      <c r="B169" s="45" t="s">
        <v>262</v>
      </c>
      <c r="C169" s="174">
        <v>7.45</v>
      </c>
      <c r="D169" s="174">
        <v>7.45</v>
      </c>
      <c r="E169" s="174"/>
      <c r="F169" s="174">
        <v>7</v>
      </c>
      <c r="G169" s="175"/>
      <c r="H169" s="175">
        <f t="shared" si="3"/>
        <v>0.93959731543624159</v>
      </c>
      <c r="I169" s="179"/>
    </row>
    <row r="170" spans="2:9" s="146" customFormat="1" ht="18.75" customHeight="1">
      <c r="B170" s="45" t="s">
        <v>263</v>
      </c>
      <c r="C170" s="174">
        <v>43.84</v>
      </c>
      <c r="D170" s="174">
        <v>43.84</v>
      </c>
      <c r="E170" s="174"/>
      <c r="F170" s="174">
        <v>41</v>
      </c>
      <c r="G170" s="175"/>
      <c r="H170" s="175">
        <f t="shared" si="3"/>
        <v>0.93521897810218968</v>
      </c>
      <c r="I170" s="179"/>
    </row>
    <row r="171" spans="2:9" s="146" customFormat="1" ht="18.75" customHeight="1">
      <c r="B171" s="45" t="s">
        <v>202</v>
      </c>
      <c r="C171" s="174"/>
      <c r="D171" s="174"/>
      <c r="E171" s="174"/>
      <c r="F171" s="174">
        <v>0</v>
      </c>
      <c r="G171" s="175"/>
      <c r="H171" s="175"/>
      <c r="I171" s="179"/>
    </row>
    <row r="172" spans="2:9" s="146" customFormat="1" ht="18.75" customHeight="1">
      <c r="B172" s="45" t="s">
        <v>168</v>
      </c>
      <c r="C172" s="174">
        <v>24.79</v>
      </c>
      <c r="D172" s="174">
        <v>24.79</v>
      </c>
      <c r="E172" s="174"/>
      <c r="F172" s="174">
        <v>63</v>
      </c>
      <c r="G172" s="175"/>
      <c r="H172" s="175">
        <f t="shared" si="3"/>
        <v>2.5413473174667205</v>
      </c>
      <c r="I172" s="179"/>
    </row>
    <row r="173" spans="2:9" s="146" customFormat="1" ht="18.75" customHeight="1">
      <c r="B173" s="45" t="s">
        <v>264</v>
      </c>
      <c r="C173" s="174"/>
      <c r="D173" s="174"/>
      <c r="E173" s="174"/>
      <c r="F173" s="174">
        <v>159</v>
      </c>
      <c r="G173" s="175"/>
      <c r="H173" s="175"/>
      <c r="I173" s="179"/>
    </row>
    <row r="174" spans="2:9" s="163" customFormat="1" ht="18.75" customHeight="1">
      <c r="B174" s="108" t="s">
        <v>265</v>
      </c>
      <c r="C174" s="176">
        <f>SUBTOTAL(9,C175:C180)</f>
        <v>72.8</v>
      </c>
      <c r="D174" s="176">
        <f>SUBTOTAL(9,D175:D180)</f>
        <v>124.14</v>
      </c>
      <c r="E174" s="174"/>
      <c r="F174" s="176">
        <v>94</v>
      </c>
      <c r="G174" s="175"/>
      <c r="H174" s="175">
        <f t="shared" si="3"/>
        <v>0.7572096020621879</v>
      </c>
      <c r="I174" s="180"/>
    </row>
    <row r="175" spans="2:9" s="146" customFormat="1" ht="18.75" customHeight="1">
      <c r="B175" s="45" t="s">
        <v>159</v>
      </c>
      <c r="C175" s="174">
        <v>72.8</v>
      </c>
      <c r="D175" s="174">
        <v>91.14</v>
      </c>
      <c r="E175" s="174"/>
      <c r="F175" s="174">
        <v>61</v>
      </c>
      <c r="G175" s="175"/>
      <c r="H175" s="175">
        <f t="shared" si="3"/>
        <v>0.66929997805573838</v>
      </c>
      <c r="I175" s="179"/>
    </row>
    <row r="176" spans="2:9" s="146" customFormat="1" ht="18.75" customHeight="1">
      <c r="B176" s="45" t="s">
        <v>160</v>
      </c>
      <c r="C176" s="174"/>
      <c r="D176" s="174"/>
      <c r="E176" s="174"/>
      <c r="F176" s="174">
        <v>0</v>
      </c>
      <c r="G176" s="175"/>
      <c r="H176" s="175"/>
      <c r="I176" s="179"/>
    </row>
    <row r="177" spans="2:9" s="146" customFormat="1" ht="18.75" customHeight="1">
      <c r="B177" s="45" t="s">
        <v>161</v>
      </c>
      <c r="C177" s="174"/>
      <c r="D177" s="174"/>
      <c r="E177" s="174"/>
      <c r="F177" s="174">
        <v>0</v>
      </c>
      <c r="G177" s="175"/>
      <c r="H177" s="175"/>
      <c r="I177" s="179"/>
    </row>
    <row r="178" spans="2:9" s="146" customFormat="1" ht="18.75" customHeight="1">
      <c r="B178" s="45" t="s">
        <v>266</v>
      </c>
      <c r="C178" s="174"/>
      <c r="D178" s="174"/>
      <c r="E178" s="174"/>
      <c r="F178" s="174">
        <v>0</v>
      </c>
      <c r="G178" s="175"/>
      <c r="H178" s="175"/>
      <c r="I178" s="179"/>
    </row>
    <row r="179" spans="2:9" s="146" customFormat="1" ht="18.75" customHeight="1">
      <c r="B179" s="45" t="s">
        <v>168</v>
      </c>
      <c r="C179" s="174"/>
      <c r="D179" s="174"/>
      <c r="E179" s="174"/>
      <c r="F179" s="174">
        <v>0</v>
      </c>
      <c r="G179" s="175"/>
      <c r="H179" s="175"/>
      <c r="I179" s="179"/>
    </row>
    <row r="180" spans="2:9" s="146" customFormat="1" ht="18.75" customHeight="1">
      <c r="B180" s="45" t="s">
        <v>267</v>
      </c>
      <c r="C180" s="174"/>
      <c r="D180" s="174">
        <v>33</v>
      </c>
      <c r="E180" s="174"/>
      <c r="F180" s="174">
        <v>33</v>
      </c>
      <c r="G180" s="175"/>
      <c r="H180" s="175">
        <f t="shared" si="3"/>
        <v>1</v>
      </c>
      <c r="I180" s="179"/>
    </row>
    <row r="181" spans="2:9" s="163" customFormat="1" ht="18.75" customHeight="1">
      <c r="B181" s="108" t="s">
        <v>268</v>
      </c>
      <c r="C181" s="176">
        <f>SUBTOTAL(9,C182:C187)</f>
        <v>15</v>
      </c>
      <c r="D181" s="176">
        <f>SUBTOTAL(9,D182:D187)</f>
        <v>35</v>
      </c>
      <c r="E181" s="174"/>
      <c r="F181" s="176">
        <v>66</v>
      </c>
      <c r="G181" s="175"/>
      <c r="H181" s="175">
        <f t="shared" si="3"/>
        <v>1.8857142857142857</v>
      </c>
      <c r="I181" s="180"/>
    </row>
    <row r="182" spans="2:9" s="146" customFormat="1" ht="18.75" customHeight="1">
      <c r="B182" s="45" t="s">
        <v>159</v>
      </c>
      <c r="C182" s="174">
        <v>15</v>
      </c>
      <c r="D182" s="174">
        <v>15</v>
      </c>
      <c r="E182" s="174"/>
      <c r="F182" s="174">
        <v>14</v>
      </c>
      <c r="G182" s="175"/>
      <c r="H182" s="175">
        <f t="shared" si="3"/>
        <v>0.93333333333333335</v>
      </c>
      <c r="I182" s="179"/>
    </row>
    <row r="183" spans="2:9" s="146" customFormat="1" ht="18.75" customHeight="1">
      <c r="B183" s="45" t="s">
        <v>160</v>
      </c>
      <c r="C183" s="174"/>
      <c r="D183" s="174"/>
      <c r="E183" s="174"/>
      <c r="F183" s="174">
        <v>0</v>
      </c>
      <c r="G183" s="175"/>
      <c r="H183" s="175"/>
      <c r="I183" s="179"/>
    </row>
    <row r="184" spans="2:9" s="146" customFormat="1" ht="18.75" customHeight="1">
      <c r="B184" s="45" t="s">
        <v>161</v>
      </c>
      <c r="C184" s="174"/>
      <c r="D184" s="174"/>
      <c r="E184" s="174"/>
      <c r="F184" s="174">
        <v>0</v>
      </c>
      <c r="G184" s="175"/>
      <c r="H184" s="175"/>
      <c r="I184" s="179"/>
    </row>
    <row r="185" spans="2:9" s="146" customFormat="1" ht="18.75" customHeight="1">
      <c r="B185" s="45" t="s">
        <v>269</v>
      </c>
      <c r="C185" s="174"/>
      <c r="D185" s="174"/>
      <c r="E185" s="174"/>
      <c r="F185" s="174">
        <v>32</v>
      </c>
      <c r="G185" s="175"/>
      <c r="H185" s="175"/>
      <c r="I185" s="179"/>
    </row>
    <row r="186" spans="2:9" s="146" customFormat="1" ht="18.75" customHeight="1">
      <c r="B186" s="45" t="s">
        <v>168</v>
      </c>
      <c r="C186" s="174"/>
      <c r="D186" s="174"/>
      <c r="E186" s="174"/>
      <c r="F186" s="174">
        <v>0</v>
      </c>
      <c r="G186" s="175"/>
      <c r="H186" s="175"/>
      <c r="I186" s="179"/>
    </row>
    <row r="187" spans="2:9" s="146" customFormat="1" ht="18.75" customHeight="1">
      <c r="B187" s="45" t="s">
        <v>270</v>
      </c>
      <c r="C187" s="174"/>
      <c r="D187" s="174">
        <v>20</v>
      </c>
      <c r="E187" s="174"/>
      <c r="F187" s="174">
        <v>20</v>
      </c>
      <c r="G187" s="175"/>
      <c r="H187" s="175">
        <f t="shared" si="3"/>
        <v>1</v>
      </c>
      <c r="I187" s="179"/>
    </row>
    <row r="188" spans="2:9" s="163" customFormat="1" ht="18.75" customHeight="1">
      <c r="B188" s="108" t="s">
        <v>271</v>
      </c>
      <c r="C188" s="176">
        <f>SUBTOTAL(9,C189:C196)</f>
        <v>60.7</v>
      </c>
      <c r="D188" s="176">
        <f>SUBTOTAL(9,D189:D196)</f>
        <v>86.2</v>
      </c>
      <c r="E188" s="174"/>
      <c r="F188" s="176">
        <v>92</v>
      </c>
      <c r="G188" s="175"/>
      <c r="H188" s="175">
        <f t="shared" si="3"/>
        <v>1.0672853828306264</v>
      </c>
      <c r="I188" s="180"/>
    </row>
    <row r="189" spans="2:9" s="146" customFormat="1" ht="18.75" customHeight="1">
      <c r="B189" s="45" t="s">
        <v>159</v>
      </c>
      <c r="C189" s="174">
        <v>39.880000000000003</v>
      </c>
      <c r="D189" s="174">
        <v>43.38</v>
      </c>
      <c r="E189" s="174"/>
      <c r="F189" s="174">
        <v>36</v>
      </c>
      <c r="G189" s="175"/>
      <c r="H189" s="175">
        <f t="shared" si="3"/>
        <v>0.82987551867219911</v>
      </c>
      <c r="I189" s="179"/>
    </row>
    <row r="190" spans="2:9" s="146" customFormat="1" ht="18.75" customHeight="1">
      <c r="B190" s="45" t="s">
        <v>160</v>
      </c>
      <c r="C190" s="174"/>
      <c r="D190" s="174"/>
      <c r="E190" s="174"/>
      <c r="F190" s="174">
        <v>0</v>
      </c>
      <c r="G190" s="175"/>
      <c r="H190" s="175"/>
      <c r="I190" s="179"/>
    </row>
    <row r="191" spans="2:9" s="146" customFormat="1" ht="18.75" customHeight="1">
      <c r="B191" s="45" t="s">
        <v>161</v>
      </c>
      <c r="C191" s="174"/>
      <c r="D191" s="174"/>
      <c r="E191" s="174"/>
      <c r="F191" s="174">
        <v>0</v>
      </c>
      <c r="G191" s="175"/>
      <c r="H191" s="175"/>
      <c r="I191" s="179"/>
    </row>
    <row r="192" spans="2:9" s="146" customFormat="1" ht="18.75" customHeight="1">
      <c r="B192" s="45" t="s">
        <v>272</v>
      </c>
      <c r="C192" s="174"/>
      <c r="D192" s="174"/>
      <c r="E192" s="174"/>
      <c r="F192" s="174">
        <v>0</v>
      </c>
      <c r="G192" s="175"/>
      <c r="H192" s="175"/>
      <c r="I192" s="179"/>
    </row>
    <row r="193" spans="2:9" s="146" customFormat="1" ht="18.75" customHeight="1">
      <c r="B193" s="45" t="s">
        <v>273</v>
      </c>
      <c r="C193" s="174">
        <v>20.82</v>
      </c>
      <c r="D193" s="174">
        <v>40.82</v>
      </c>
      <c r="E193" s="174"/>
      <c r="F193" s="174">
        <v>51</v>
      </c>
      <c r="G193" s="175"/>
      <c r="H193" s="175">
        <f t="shared" si="3"/>
        <v>1.2493875551200393</v>
      </c>
      <c r="I193" s="179"/>
    </row>
    <row r="194" spans="2:9" s="146" customFormat="1" ht="18.75" customHeight="1">
      <c r="B194" s="45" t="s">
        <v>274</v>
      </c>
      <c r="C194" s="174"/>
      <c r="D194" s="174">
        <v>2</v>
      </c>
      <c r="E194" s="174"/>
      <c r="F194" s="174">
        <v>5</v>
      </c>
      <c r="G194" s="175"/>
      <c r="H194" s="175">
        <f t="shared" si="3"/>
        <v>2.5</v>
      </c>
      <c r="I194" s="179"/>
    </row>
    <row r="195" spans="2:9" s="146" customFormat="1" ht="18.75" customHeight="1">
      <c r="B195" s="45" t="s">
        <v>168</v>
      </c>
      <c r="C195" s="174"/>
      <c r="D195" s="174"/>
      <c r="E195" s="174"/>
      <c r="F195" s="174">
        <v>0</v>
      </c>
      <c r="G195" s="175"/>
      <c r="H195" s="175"/>
      <c r="I195" s="179"/>
    </row>
    <row r="196" spans="2:9" s="146" customFormat="1" ht="18.75" customHeight="1">
      <c r="B196" s="45" t="s">
        <v>275</v>
      </c>
      <c r="C196" s="174"/>
      <c r="D196" s="174"/>
      <c r="E196" s="174"/>
      <c r="F196" s="174">
        <v>0</v>
      </c>
      <c r="G196" s="175"/>
      <c r="H196" s="175"/>
      <c r="I196" s="179"/>
    </row>
    <row r="197" spans="2:9" s="163" customFormat="1" ht="18.75" customHeight="1">
      <c r="B197" s="108" t="s">
        <v>276</v>
      </c>
      <c r="C197" s="176">
        <f>SUBTOTAL(9,C198:C202)</f>
        <v>487.75</v>
      </c>
      <c r="D197" s="176">
        <f>SUBTOTAL(9,D198:D202)</f>
        <v>511.32000000000005</v>
      </c>
      <c r="E197" s="174"/>
      <c r="F197" s="176">
        <v>539</v>
      </c>
      <c r="G197" s="175"/>
      <c r="H197" s="175">
        <f t="shared" ref="H197:H257" si="4">F197/D197</f>
        <v>1.0541343972463426</v>
      </c>
      <c r="I197" s="180"/>
    </row>
    <row r="198" spans="2:9" s="146" customFormat="1" ht="18.75" customHeight="1">
      <c r="B198" s="45" t="s">
        <v>159</v>
      </c>
      <c r="C198" s="174">
        <v>180.7</v>
      </c>
      <c r="D198" s="174">
        <v>204.27</v>
      </c>
      <c r="E198" s="174"/>
      <c r="F198" s="174">
        <v>263</v>
      </c>
      <c r="G198" s="175"/>
      <c r="H198" s="175">
        <f t="shared" si="4"/>
        <v>1.2875116267684925</v>
      </c>
      <c r="I198" s="179"/>
    </row>
    <row r="199" spans="2:9" s="146" customFormat="1" ht="18.75" customHeight="1">
      <c r="B199" s="45" t="s">
        <v>160</v>
      </c>
      <c r="C199" s="174"/>
      <c r="D199" s="174"/>
      <c r="E199" s="174"/>
      <c r="F199" s="174">
        <v>32</v>
      </c>
      <c r="G199" s="175"/>
      <c r="H199" s="175"/>
      <c r="I199" s="179"/>
    </row>
    <row r="200" spans="2:9" s="146" customFormat="1" ht="18.75" customHeight="1">
      <c r="B200" s="45" t="s">
        <v>161</v>
      </c>
      <c r="C200" s="174">
        <v>3.05</v>
      </c>
      <c r="D200" s="174">
        <v>3.05</v>
      </c>
      <c r="E200" s="174"/>
      <c r="F200" s="174">
        <v>10</v>
      </c>
      <c r="G200" s="175"/>
      <c r="H200" s="175">
        <f t="shared" si="4"/>
        <v>3.278688524590164</v>
      </c>
      <c r="I200" s="179"/>
    </row>
    <row r="201" spans="2:9" s="146" customFormat="1" ht="18.75" customHeight="1">
      <c r="B201" s="45" t="s">
        <v>277</v>
      </c>
      <c r="C201" s="174"/>
      <c r="D201" s="174"/>
      <c r="E201" s="174"/>
      <c r="F201" s="174">
        <v>0</v>
      </c>
      <c r="G201" s="175"/>
      <c r="H201" s="175"/>
      <c r="I201" s="179"/>
    </row>
    <row r="202" spans="2:9" s="146" customFormat="1" ht="18.75" customHeight="1">
      <c r="B202" s="45" t="s">
        <v>278</v>
      </c>
      <c r="C202" s="174">
        <v>304</v>
      </c>
      <c r="D202" s="174">
        <v>304</v>
      </c>
      <c r="E202" s="174"/>
      <c r="F202" s="174">
        <v>234</v>
      </c>
      <c r="G202" s="175"/>
      <c r="H202" s="175">
        <f t="shared" si="4"/>
        <v>0.76973684210526316</v>
      </c>
      <c r="I202" s="179"/>
    </row>
    <row r="203" spans="2:9" s="163" customFormat="1" ht="18.75" customHeight="1">
      <c r="B203" s="108" t="s">
        <v>279</v>
      </c>
      <c r="C203" s="176">
        <f>SUBTOTAL(9,C204:C209)</f>
        <v>211.85</v>
      </c>
      <c r="D203" s="176">
        <f>SUBTOTAL(9,D204:D209)</f>
        <v>224.2</v>
      </c>
      <c r="E203" s="174"/>
      <c r="F203" s="176">
        <v>266</v>
      </c>
      <c r="G203" s="175"/>
      <c r="H203" s="175">
        <f t="shared" si="4"/>
        <v>1.1864406779661019</v>
      </c>
      <c r="I203" s="180"/>
    </row>
    <row r="204" spans="2:9" s="146" customFormat="1" ht="18.75" customHeight="1">
      <c r="B204" s="45" t="s">
        <v>159</v>
      </c>
      <c r="C204" s="174">
        <v>139.5</v>
      </c>
      <c r="D204" s="174">
        <v>136.6</v>
      </c>
      <c r="E204" s="174"/>
      <c r="F204" s="174">
        <v>124</v>
      </c>
      <c r="G204" s="175"/>
      <c r="H204" s="175">
        <f t="shared" si="4"/>
        <v>0.90775988286969256</v>
      </c>
      <c r="I204" s="179"/>
    </row>
    <row r="205" spans="2:9" s="146" customFormat="1" ht="18.75" customHeight="1">
      <c r="B205" s="45" t="s">
        <v>160</v>
      </c>
      <c r="C205" s="174">
        <v>15</v>
      </c>
      <c r="D205" s="174">
        <v>15</v>
      </c>
      <c r="E205" s="174"/>
      <c r="F205" s="174">
        <v>49</v>
      </c>
      <c r="G205" s="175"/>
      <c r="H205" s="175">
        <f t="shared" si="4"/>
        <v>3.2666666666666666</v>
      </c>
      <c r="I205" s="179"/>
    </row>
    <row r="206" spans="2:9" s="146" customFormat="1" ht="18.75" customHeight="1">
      <c r="B206" s="45" t="s">
        <v>161</v>
      </c>
      <c r="C206" s="174"/>
      <c r="D206" s="174"/>
      <c r="E206" s="174"/>
      <c r="F206" s="174">
        <v>0</v>
      </c>
      <c r="G206" s="175"/>
      <c r="H206" s="175"/>
      <c r="I206" s="179"/>
    </row>
    <row r="207" spans="2:9" s="146" customFormat="1" ht="18.75" customHeight="1">
      <c r="B207" s="45" t="s">
        <v>173</v>
      </c>
      <c r="C207" s="174">
        <v>8.51</v>
      </c>
      <c r="D207" s="174">
        <v>8.51</v>
      </c>
      <c r="E207" s="174"/>
      <c r="F207" s="174">
        <v>3</v>
      </c>
      <c r="G207" s="175"/>
      <c r="H207" s="175">
        <f t="shared" si="4"/>
        <v>0.35252643948296125</v>
      </c>
      <c r="I207" s="179"/>
    </row>
    <row r="208" spans="2:9" s="146" customFormat="1" ht="18.75" customHeight="1">
      <c r="B208" s="45" t="s">
        <v>168</v>
      </c>
      <c r="C208" s="174"/>
      <c r="D208" s="174"/>
      <c r="E208" s="174"/>
      <c r="F208" s="174">
        <v>0</v>
      </c>
      <c r="G208" s="175"/>
      <c r="H208" s="175"/>
      <c r="I208" s="179"/>
    </row>
    <row r="209" spans="2:9" s="146" customFormat="1" ht="18.75" customHeight="1">
      <c r="B209" s="45" t="s">
        <v>280</v>
      </c>
      <c r="C209" s="174">
        <v>48.84</v>
      </c>
      <c r="D209" s="174">
        <v>64.09</v>
      </c>
      <c r="E209" s="174"/>
      <c r="F209" s="174">
        <v>90</v>
      </c>
      <c r="G209" s="175"/>
      <c r="H209" s="175">
        <f t="shared" si="4"/>
        <v>1.4042752379466374</v>
      </c>
      <c r="I209" s="179"/>
    </row>
    <row r="210" spans="2:9" s="163" customFormat="1" ht="18.75" customHeight="1">
      <c r="B210" s="108" t="s">
        <v>281</v>
      </c>
      <c r="C210" s="176">
        <f>SUBTOTAL(9,C211:C217)</f>
        <v>673.33999999999992</v>
      </c>
      <c r="D210" s="176">
        <f t="shared" ref="D210:E210" si="5">SUBTOTAL(9,D211:D217)</f>
        <v>689.68000000000006</v>
      </c>
      <c r="E210" s="176">
        <f t="shared" si="5"/>
        <v>0</v>
      </c>
      <c r="F210" s="176">
        <v>782</v>
      </c>
      <c r="G210" s="175"/>
      <c r="H210" s="175">
        <f t="shared" si="4"/>
        <v>1.1338591810694814</v>
      </c>
      <c r="I210" s="180"/>
    </row>
    <row r="211" spans="2:9" s="146" customFormat="1" ht="18.75" customHeight="1">
      <c r="B211" s="45" t="s">
        <v>159</v>
      </c>
      <c r="C211" s="174">
        <v>448.34</v>
      </c>
      <c r="D211" s="174">
        <v>462.68</v>
      </c>
      <c r="E211" s="174"/>
      <c r="F211" s="174">
        <v>420</v>
      </c>
      <c r="G211" s="175"/>
      <c r="H211" s="175">
        <f t="shared" si="4"/>
        <v>0.90775481974582861</v>
      </c>
      <c r="I211" s="179"/>
    </row>
    <row r="212" spans="2:9" s="146" customFormat="1" ht="18.75" customHeight="1">
      <c r="B212" s="45" t="s">
        <v>160</v>
      </c>
      <c r="C212" s="174">
        <v>225</v>
      </c>
      <c r="D212" s="174">
        <v>225</v>
      </c>
      <c r="E212" s="174"/>
      <c r="F212" s="174">
        <v>203</v>
      </c>
      <c r="G212" s="175"/>
      <c r="H212" s="175">
        <f t="shared" si="4"/>
        <v>0.90222222222222226</v>
      </c>
      <c r="I212" s="179"/>
    </row>
    <row r="213" spans="2:9" s="146" customFormat="1" ht="18.75" customHeight="1">
      <c r="B213" s="45" t="s">
        <v>161</v>
      </c>
      <c r="C213" s="174"/>
      <c r="D213" s="174"/>
      <c r="E213" s="174"/>
      <c r="F213" s="174">
        <v>0</v>
      </c>
      <c r="G213" s="175"/>
      <c r="H213" s="175"/>
      <c r="I213" s="179"/>
    </row>
    <row r="214" spans="2:9" s="146" customFormat="1" ht="18.75" customHeight="1">
      <c r="B214" s="45" t="s">
        <v>282</v>
      </c>
      <c r="C214" s="174"/>
      <c r="D214" s="174"/>
      <c r="E214" s="174"/>
      <c r="F214" s="174">
        <v>0</v>
      </c>
      <c r="G214" s="175"/>
      <c r="H214" s="175"/>
      <c r="I214" s="179"/>
    </row>
    <row r="215" spans="2:9" s="146" customFormat="1" ht="18.75" customHeight="1">
      <c r="B215" s="45" t="s">
        <v>283</v>
      </c>
      <c r="C215" s="174"/>
      <c r="D215" s="174"/>
      <c r="E215" s="174"/>
      <c r="F215" s="174">
        <v>0</v>
      </c>
      <c r="G215" s="175"/>
      <c r="H215" s="175"/>
      <c r="I215" s="179"/>
    </row>
    <row r="216" spans="2:9" s="146" customFormat="1" ht="18.75" customHeight="1">
      <c r="B216" s="45" t="s">
        <v>168</v>
      </c>
      <c r="C216" s="174"/>
      <c r="D216" s="174"/>
      <c r="E216" s="174"/>
      <c r="F216" s="174">
        <v>0</v>
      </c>
      <c r="G216" s="175"/>
      <c r="H216" s="175"/>
      <c r="I216" s="179"/>
    </row>
    <row r="217" spans="2:9" s="146" customFormat="1" ht="18.75" customHeight="1">
      <c r="B217" s="45" t="s">
        <v>284</v>
      </c>
      <c r="C217" s="174"/>
      <c r="D217" s="174">
        <v>2</v>
      </c>
      <c r="E217" s="174"/>
      <c r="F217" s="174">
        <v>159</v>
      </c>
      <c r="G217" s="175"/>
      <c r="H217" s="175">
        <f t="shared" si="4"/>
        <v>79.5</v>
      </c>
      <c r="I217" s="179"/>
    </row>
    <row r="218" spans="2:9" s="163" customFormat="1" ht="18.75" customHeight="1">
      <c r="B218" s="108" t="s">
        <v>285</v>
      </c>
      <c r="C218" s="176">
        <f>SUBTOTAL(9,C219:C224)</f>
        <v>1888.21</v>
      </c>
      <c r="D218" s="176">
        <f>SUBTOTAL(9,D219:D224)</f>
        <v>2194.67</v>
      </c>
      <c r="E218" s="174"/>
      <c r="F218" s="176">
        <v>1746</v>
      </c>
      <c r="G218" s="175"/>
      <c r="H218" s="175">
        <f t="shared" si="4"/>
        <v>0.79556379774635821</v>
      </c>
      <c r="I218" s="180"/>
    </row>
    <row r="219" spans="2:9" s="146" customFormat="1" ht="18.75" customHeight="1">
      <c r="B219" s="45" t="s">
        <v>159</v>
      </c>
      <c r="C219" s="174">
        <v>1683.21</v>
      </c>
      <c r="D219" s="174">
        <v>1786.65</v>
      </c>
      <c r="E219" s="174"/>
      <c r="F219" s="174">
        <v>1091</v>
      </c>
      <c r="G219" s="175"/>
      <c r="H219" s="175">
        <f t="shared" si="4"/>
        <v>0.61064002462709532</v>
      </c>
      <c r="I219" s="179"/>
    </row>
    <row r="220" spans="2:9" s="146" customFormat="1" ht="18.75" customHeight="1">
      <c r="B220" s="45" t="s">
        <v>160</v>
      </c>
      <c r="C220" s="174">
        <v>40</v>
      </c>
      <c r="D220" s="174">
        <v>40</v>
      </c>
      <c r="E220" s="174"/>
      <c r="F220" s="174">
        <v>97</v>
      </c>
      <c r="G220" s="175"/>
      <c r="H220" s="175">
        <f t="shared" si="4"/>
        <v>2.4249999999999998</v>
      </c>
      <c r="I220" s="179"/>
    </row>
    <row r="221" spans="2:9" s="146" customFormat="1" ht="18.75" customHeight="1">
      <c r="B221" s="45" t="s">
        <v>161</v>
      </c>
      <c r="C221" s="174"/>
      <c r="D221" s="174"/>
      <c r="E221" s="174"/>
      <c r="F221" s="174">
        <v>0</v>
      </c>
      <c r="G221" s="175"/>
      <c r="H221" s="175"/>
      <c r="I221" s="179"/>
    </row>
    <row r="222" spans="2:9" s="146" customFormat="1" ht="18.75" customHeight="1">
      <c r="B222" s="45" t="s">
        <v>286</v>
      </c>
      <c r="C222" s="174">
        <v>165</v>
      </c>
      <c r="D222" s="174">
        <v>329.05</v>
      </c>
      <c r="E222" s="174"/>
      <c r="F222" s="174">
        <v>473</v>
      </c>
      <c r="G222" s="175"/>
      <c r="H222" s="175">
        <f t="shared" si="4"/>
        <v>1.4374715088892265</v>
      </c>
      <c r="I222" s="179"/>
    </row>
    <row r="223" spans="2:9" s="146" customFormat="1" ht="18.75" customHeight="1">
      <c r="B223" s="45" t="s">
        <v>168</v>
      </c>
      <c r="C223" s="174"/>
      <c r="D223" s="174"/>
      <c r="E223" s="174"/>
      <c r="F223" s="174">
        <v>0</v>
      </c>
      <c r="G223" s="175"/>
      <c r="H223" s="175"/>
      <c r="I223" s="179"/>
    </row>
    <row r="224" spans="2:9" s="146" customFormat="1" ht="18.75" customHeight="1">
      <c r="B224" s="45" t="s">
        <v>287</v>
      </c>
      <c r="C224" s="174"/>
      <c r="D224" s="174">
        <v>38.97</v>
      </c>
      <c r="E224" s="174"/>
      <c r="F224" s="174">
        <v>85</v>
      </c>
      <c r="G224" s="175"/>
      <c r="H224" s="175">
        <f t="shared" si="4"/>
        <v>2.1811649987169619</v>
      </c>
      <c r="I224" s="179"/>
    </row>
    <row r="225" spans="2:9" s="163" customFormat="1" ht="18.75" customHeight="1">
      <c r="B225" s="108" t="s">
        <v>288</v>
      </c>
      <c r="C225" s="176">
        <f>SUBTOTAL(9,C226:C230)</f>
        <v>582.21</v>
      </c>
      <c r="D225" s="176">
        <f>SUBTOTAL(9,D226:D230)</f>
        <v>850.27</v>
      </c>
      <c r="E225" s="174"/>
      <c r="F225" s="176">
        <v>1206</v>
      </c>
      <c r="G225" s="175"/>
      <c r="H225" s="175">
        <f t="shared" si="4"/>
        <v>1.4183729874040012</v>
      </c>
      <c r="I225" s="180"/>
    </row>
    <row r="226" spans="2:9" s="146" customFormat="1" ht="18.75" customHeight="1">
      <c r="B226" s="45" t="s">
        <v>159</v>
      </c>
      <c r="C226" s="174">
        <v>562.21</v>
      </c>
      <c r="D226" s="174">
        <v>548.57000000000005</v>
      </c>
      <c r="E226" s="174"/>
      <c r="F226" s="174">
        <v>435</v>
      </c>
      <c r="G226" s="175"/>
      <c r="H226" s="175">
        <f t="shared" si="4"/>
        <v>0.79297081502816402</v>
      </c>
      <c r="I226" s="179"/>
    </row>
    <row r="227" spans="2:9" s="146" customFormat="1" ht="18.75" customHeight="1">
      <c r="B227" s="45" t="s">
        <v>160</v>
      </c>
      <c r="C227" s="174">
        <v>10</v>
      </c>
      <c r="D227" s="174">
        <v>10</v>
      </c>
      <c r="E227" s="174"/>
      <c r="F227" s="174">
        <v>93</v>
      </c>
      <c r="G227" s="175"/>
      <c r="H227" s="175">
        <f t="shared" si="4"/>
        <v>9.3000000000000007</v>
      </c>
      <c r="I227" s="179"/>
    </row>
    <row r="228" spans="2:9" s="146" customFormat="1" ht="18.75" customHeight="1">
      <c r="B228" s="45" t="s">
        <v>161</v>
      </c>
      <c r="C228" s="174"/>
      <c r="D228" s="174"/>
      <c r="E228" s="174"/>
      <c r="F228" s="174">
        <v>0</v>
      </c>
      <c r="G228" s="175"/>
      <c r="H228" s="175"/>
      <c r="I228" s="179"/>
    </row>
    <row r="229" spans="2:9" s="146" customFormat="1" ht="18.75" customHeight="1">
      <c r="B229" s="45" t="s">
        <v>168</v>
      </c>
      <c r="C229" s="174"/>
      <c r="D229" s="174"/>
      <c r="E229" s="174"/>
      <c r="F229" s="174">
        <v>0</v>
      </c>
      <c r="G229" s="175"/>
      <c r="H229" s="175"/>
      <c r="I229" s="179"/>
    </row>
    <row r="230" spans="2:9" s="146" customFormat="1" ht="18.75" customHeight="1">
      <c r="B230" s="45" t="s">
        <v>289</v>
      </c>
      <c r="C230" s="174">
        <v>10</v>
      </c>
      <c r="D230" s="174">
        <v>291.7</v>
      </c>
      <c r="E230" s="174"/>
      <c r="F230" s="174">
        <v>678</v>
      </c>
      <c r="G230" s="175"/>
      <c r="H230" s="175">
        <f t="shared" si="4"/>
        <v>2.3243057936235858</v>
      </c>
      <c r="I230" s="179"/>
    </row>
    <row r="231" spans="2:9" s="163" customFormat="1" ht="18.75" customHeight="1">
      <c r="B231" s="108" t="s">
        <v>290</v>
      </c>
      <c r="C231" s="176">
        <f>SUBTOTAL(9,C232:C236)</f>
        <v>450.59</v>
      </c>
      <c r="D231" s="176">
        <f>SUBTOTAL(9,D232)</f>
        <v>460.24</v>
      </c>
      <c r="E231" s="176">
        <f t="shared" ref="E231" si="6">SUBTOTAL(9,E232:E236)</f>
        <v>0</v>
      </c>
      <c r="F231" s="176">
        <v>619</v>
      </c>
      <c r="G231" s="175"/>
      <c r="H231" s="175">
        <f t="shared" si="4"/>
        <v>1.3449504606292368</v>
      </c>
      <c r="I231" s="180"/>
    </row>
    <row r="232" spans="2:9" s="146" customFormat="1" ht="18.75" customHeight="1">
      <c r="B232" s="45" t="s">
        <v>159</v>
      </c>
      <c r="C232" s="174">
        <v>450.59</v>
      </c>
      <c r="D232" s="174">
        <v>460.24</v>
      </c>
      <c r="E232" s="174"/>
      <c r="F232" s="174">
        <v>376</v>
      </c>
      <c r="G232" s="175"/>
      <c r="H232" s="175">
        <f t="shared" si="4"/>
        <v>0.8169650617069355</v>
      </c>
      <c r="I232" s="179"/>
    </row>
    <row r="233" spans="2:9" s="146" customFormat="1" ht="18.75" customHeight="1">
      <c r="B233" s="45" t="s">
        <v>160</v>
      </c>
      <c r="C233" s="174"/>
      <c r="D233" s="174"/>
      <c r="E233" s="174"/>
      <c r="F233" s="174">
        <v>53</v>
      </c>
      <c r="G233" s="175"/>
      <c r="H233" s="175"/>
      <c r="I233" s="179"/>
    </row>
    <row r="234" spans="2:9" s="146" customFormat="1" ht="18.75" customHeight="1">
      <c r="B234" s="45" t="s">
        <v>161</v>
      </c>
      <c r="C234" s="174"/>
      <c r="D234" s="174"/>
      <c r="E234" s="174"/>
      <c r="F234" s="174">
        <v>0</v>
      </c>
      <c r="G234" s="175"/>
      <c r="H234" s="175"/>
      <c r="I234" s="179"/>
    </row>
    <row r="235" spans="2:9" s="146" customFormat="1" ht="18.75" customHeight="1">
      <c r="B235" s="45" t="s">
        <v>168</v>
      </c>
      <c r="C235" s="174"/>
      <c r="D235" s="174"/>
      <c r="E235" s="174"/>
      <c r="F235" s="174">
        <v>0</v>
      </c>
      <c r="G235" s="175"/>
      <c r="H235" s="175"/>
      <c r="I235" s="179"/>
    </row>
    <row r="236" spans="2:9" s="146" customFormat="1" ht="18.75" customHeight="1">
      <c r="B236" s="45" t="s">
        <v>291</v>
      </c>
      <c r="C236" s="174"/>
      <c r="D236" s="190">
        <v>45</v>
      </c>
      <c r="E236" s="174"/>
      <c r="F236" s="174">
        <v>190</v>
      </c>
      <c r="G236" s="175"/>
      <c r="H236" s="175">
        <f t="shared" si="4"/>
        <v>4.2222222222222223</v>
      </c>
      <c r="I236" s="179"/>
    </row>
    <row r="237" spans="2:9" s="163" customFormat="1" ht="18.75" customHeight="1">
      <c r="B237" s="108" t="s">
        <v>292</v>
      </c>
      <c r="C237" s="176">
        <f>SUBTOTAL(9,C238:C242)</f>
        <v>178.09</v>
      </c>
      <c r="D237" s="176">
        <f>SUBTOTAL(9,D238:D242)</f>
        <v>192.31</v>
      </c>
      <c r="E237" s="174"/>
      <c r="F237" s="176">
        <v>206</v>
      </c>
      <c r="G237" s="175"/>
      <c r="H237" s="175">
        <f t="shared" si="4"/>
        <v>1.071187145754251</v>
      </c>
      <c r="I237" s="180"/>
    </row>
    <row r="238" spans="2:9" s="146" customFormat="1" ht="18.75" customHeight="1">
      <c r="B238" s="45" t="s">
        <v>159</v>
      </c>
      <c r="C238" s="174">
        <v>78.349999999999994</v>
      </c>
      <c r="D238" s="174">
        <v>92.57</v>
      </c>
      <c r="E238" s="174"/>
      <c r="F238" s="174">
        <v>122</v>
      </c>
      <c r="G238" s="175"/>
      <c r="H238" s="175">
        <f t="shared" si="4"/>
        <v>1.3179215728637788</v>
      </c>
      <c r="I238" s="179"/>
    </row>
    <row r="239" spans="2:9" s="146" customFormat="1" ht="18.75" customHeight="1">
      <c r="B239" s="45" t="s">
        <v>160</v>
      </c>
      <c r="C239" s="174"/>
      <c r="D239" s="174"/>
      <c r="E239" s="174"/>
      <c r="F239" s="174">
        <v>84</v>
      </c>
      <c r="G239" s="175"/>
      <c r="H239" s="175"/>
      <c r="I239" s="179"/>
    </row>
    <row r="240" spans="2:9" s="146" customFormat="1" ht="18.75" customHeight="1">
      <c r="B240" s="45" t="s">
        <v>161</v>
      </c>
      <c r="C240" s="174"/>
      <c r="D240" s="174"/>
      <c r="E240" s="174"/>
      <c r="F240" s="174">
        <v>0</v>
      </c>
      <c r="G240" s="175"/>
      <c r="H240" s="175"/>
      <c r="I240" s="179"/>
    </row>
    <row r="241" spans="2:9" s="146" customFormat="1" ht="18.75" customHeight="1">
      <c r="B241" s="45" t="s">
        <v>168</v>
      </c>
      <c r="C241" s="174">
        <v>99.5</v>
      </c>
      <c r="D241" s="174">
        <v>99.5</v>
      </c>
      <c r="E241" s="174"/>
      <c r="F241" s="174">
        <v>0</v>
      </c>
      <c r="G241" s="175"/>
      <c r="H241" s="175">
        <f t="shared" si="4"/>
        <v>0</v>
      </c>
      <c r="I241" s="179"/>
    </row>
    <row r="242" spans="2:9" s="146" customFormat="1" ht="18.75" customHeight="1">
      <c r="B242" s="45" t="s">
        <v>293</v>
      </c>
      <c r="C242" s="174">
        <v>0.24</v>
      </c>
      <c r="D242" s="174">
        <v>0.24</v>
      </c>
      <c r="E242" s="174"/>
      <c r="F242" s="174">
        <v>0</v>
      </c>
      <c r="G242" s="175"/>
      <c r="H242" s="175">
        <f t="shared" si="4"/>
        <v>0</v>
      </c>
      <c r="I242" s="179"/>
    </row>
    <row r="243" spans="2:9" s="146" customFormat="1" ht="18.75" customHeight="1">
      <c r="B243" s="30" t="s">
        <v>294</v>
      </c>
      <c r="C243" s="174"/>
      <c r="D243" s="174"/>
      <c r="E243" s="174"/>
      <c r="F243" s="174">
        <v>0</v>
      </c>
      <c r="G243" s="175"/>
      <c r="H243" s="175"/>
      <c r="I243" s="179"/>
    </row>
    <row r="244" spans="2:9" s="146" customFormat="1" ht="18.75" customHeight="1">
      <c r="B244" s="45" t="s">
        <v>159</v>
      </c>
      <c r="C244" s="174"/>
      <c r="D244" s="174"/>
      <c r="E244" s="174"/>
      <c r="F244" s="174">
        <v>0</v>
      </c>
      <c r="G244" s="175"/>
      <c r="H244" s="175"/>
      <c r="I244" s="179"/>
    </row>
    <row r="245" spans="2:9" s="146" customFormat="1" ht="18.75" customHeight="1">
      <c r="B245" s="45" t="s">
        <v>160</v>
      </c>
      <c r="C245" s="174"/>
      <c r="D245" s="174"/>
      <c r="E245" s="174"/>
      <c r="F245" s="174">
        <v>0</v>
      </c>
      <c r="G245" s="175"/>
      <c r="H245" s="175"/>
      <c r="I245" s="179"/>
    </row>
    <row r="246" spans="2:9" s="146" customFormat="1" ht="18.75" customHeight="1">
      <c r="B246" s="45" t="s">
        <v>161</v>
      </c>
      <c r="C246" s="174"/>
      <c r="D246" s="174"/>
      <c r="E246" s="174"/>
      <c r="F246" s="174">
        <v>0</v>
      </c>
      <c r="G246" s="175"/>
      <c r="H246" s="175"/>
      <c r="I246" s="179"/>
    </row>
    <row r="247" spans="2:9" s="146" customFormat="1" ht="18.75" customHeight="1">
      <c r="B247" s="45" t="s">
        <v>168</v>
      </c>
      <c r="C247" s="174"/>
      <c r="D247" s="174"/>
      <c r="E247" s="174"/>
      <c r="F247" s="174">
        <v>0</v>
      </c>
      <c r="G247" s="175"/>
      <c r="H247" s="175"/>
      <c r="I247" s="179"/>
    </row>
    <row r="248" spans="2:9" s="146" customFormat="1" ht="18.75" customHeight="1">
      <c r="B248" s="45" t="s">
        <v>295</v>
      </c>
      <c r="C248" s="174"/>
      <c r="D248" s="174"/>
      <c r="E248" s="174"/>
      <c r="F248" s="174">
        <v>0</v>
      </c>
      <c r="G248" s="175"/>
      <c r="H248" s="175"/>
      <c r="I248" s="179"/>
    </row>
    <row r="249" spans="2:9" s="163" customFormat="1" ht="18.75" customHeight="1">
      <c r="B249" s="108" t="s">
        <v>296</v>
      </c>
      <c r="C249" s="176">
        <f>SUBTOTAL(9,C250:C254)</f>
        <v>1.06</v>
      </c>
      <c r="D249" s="176">
        <f>SUBTOTAL(9,D250:D254)</f>
        <v>46.06</v>
      </c>
      <c r="E249" s="174"/>
      <c r="F249" s="176">
        <v>66</v>
      </c>
      <c r="G249" s="175"/>
      <c r="H249" s="175">
        <f t="shared" si="4"/>
        <v>1.4329135909683022</v>
      </c>
      <c r="I249" s="180"/>
    </row>
    <row r="250" spans="2:9" s="146" customFormat="1" ht="18.75" customHeight="1">
      <c r="B250" s="45" t="s">
        <v>159</v>
      </c>
      <c r="C250" s="174"/>
      <c r="D250" s="174"/>
      <c r="E250" s="174"/>
      <c r="F250" s="174">
        <v>0</v>
      </c>
      <c r="G250" s="175"/>
      <c r="H250" s="175"/>
      <c r="I250" s="179"/>
    </row>
    <row r="251" spans="2:9" s="146" customFormat="1" ht="18.75" customHeight="1">
      <c r="B251" s="45" t="s">
        <v>160</v>
      </c>
      <c r="C251" s="174"/>
      <c r="D251" s="174">
        <v>25</v>
      </c>
      <c r="E251" s="174"/>
      <c r="F251" s="174">
        <v>25</v>
      </c>
      <c r="G251" s="175"/>
      <c r="H251" s="175">
        <f t="shared" si="4"/>
        <v>1</v>
      </c>
      <c r="I251" s="179"/>
    </row>
    <row r="252" spans="2:9" s="146" customFormat="1" ht="18.75" customHeight="1">
      <c r="B252" s="45" t="s">
        <v>161</v>
      </c>
      <c r="C252" s="174"/>
      <c r="D252" s="174"/>
      <c r="E252" s="174"/>
      <c r="F252" s="174">
        <v>0</v>
      </c>
      <c r="G252" s="175"/>
      <c r="H252" s="175"/>
      <c r="I252" s="179"/>
    </row>
    <row r="253" spans="2:9" s="146" customFormat="1" ht="18.75" customHeight="1">
      <c r="B253" s="45" t="s">
        <v>168</v>
      </c>
      <c r="C253" s="174"/>
      <c r="D253" s="174"/>
      <c r="E253" s="174"/>
      <c r="F253" s="174">
        <v>0</v>
      </c>
      <c r="G253" s="175"/>
      <c r="H253" s="175"/>
      <c r="I253" s="179"/>
    </row>
    <row r="254" spans="2:9" s="146" customFormat="1" ht="18.75" customHeight="1">
      <c r="B254" s="45" t="s">
        <v>297</v>
      </c>
      <c r="C254" s="174">
        <v>1.06</v>
      </c>
      <c r="D254" s="174">
        <v>21.06</v>
      </c>
      <c r="E254" s="174"/>
      <c r="F254" s="174">
        <v>41</v>
      </c>
      <c r="G254" s="175"/>
      <c r="H254" s="175">
        <f t="shared" si="4"/>
        <v>1.9468186134852803</v>
      </c>
      <c r="I254" s="179"/>
    </row>
    <row r="255" spans="2:9" s="146" customFormat="1" ht="18.75" customHeight="1">
      <c r="B255" s="30" t="s">
        <v>298</v>
      </c>
      <c r="C255" s="174">
        <f>SUBTOTAL(9,C256:C257)</f>
        <v>1115.46</v>
      </c>
      <c r="D255" s="174">
        <f>SUBTOTAL(9,D256:D257)</f>
        <v>16.239999999999998</v>
      </c>
      <c r="E255" s="174"/>
      <c r="F255" s="174">
        <v>0</v>
      </c>
      <c r="G255" s="175"/>
      <c r="H255" s="175">
        <f t="shared" si="4"/>
        <v>0</v>
      </c>
      <c r="I255" s="179"/>
    </row>
    <row r="256" spans="2:9" s="146" customFormat="1" ht="18.75" customHeight="1">
      <c r="B256" s="45" t="s">
        <v>299</v>
      </c>
      <c r="C256" s="174"/>
      <c r="D256" s="174"/>
      <c r="E256" s="174"/>
      <c r="F256" s="174">
        <v>0</v>
      </c>
      <c r="G256" s="175"/>
      <c r="H256" s="175"/>
      <c r="I256" s="179"/>
    </row>
    <row r="257" spans="2:9" s="146" customFormat="1" ht="18.75" customHeight="1">
      <c r="B257" s="45" t="s">
        <v>300</v>
      </c>
      <c r="C257" s="174">
        <v>1115.46</v>
      </c>
      <c r="D257" s="174">
        <v>16.239999999999998</v>
      </c>
      <c r="E257" s="174"/>
      <c r="F257" s="174">
        <v>0</v>
      </c>
      <c r="G257" s="175"/>
      <c r="H257" s="175">
        <f t="shared" si="4"/>
        <v>0</v>
      </c>
      <c r="I257" s="179"/>
    </row>
    <row r="258" spans="2:9" s="146" customFormat="1" ht="18.75" customHeight="1">
      <c r="B258" s="30" t="s">
        <v>301</v>
      </c>
      <c r="C258" s="174"/>
      <c r="D258" s="174"/>
      <c r="E258" s="174"/>
      <c r="F258" s="174">
        <v>0</v>
      </c>
      <c r="G258" s="175"/>
      <c r="H258" s="175"/>
      <c r="I258" s="179"/>
    </row>
    <row r="259" spans="2:9" s="146" customFormat="1" ht="18.75" customHeight="1">
      <c r="B259" s="30" t="s">
        <v>302</v>
      </c>
      <c r="C259" s="174"/>
      <c r="D259" s="174"/>
      <c r="E259" s="174"/>
      <c r="F259" s="174">
        <v>0</v>
      </c>
      <c r="G259" s="175"/>
      <c r="H259" s="175"/>
      <c r="I259" s="179"/>
    </row>
    <row r="260" spans="2:9" s="146" customFormat="1" ht="18.75" customHeight="1">
      <c r="B260" s="45" t="s">
        <v>159</v>
      </c>
      <c r="C260" s="174"/>
      <c r="D260" s="174"/>
      <c r="E260" s="174"/>
      <c r="F260" s="174">
        <v>0</v>
      </c>
      <c r="G260" s="175"/>
      <c r="H260" s="175"/>
      <c r="I260" s="179"/>
    </row>
    <row r="261" spans="2:9" s="146" customFormat="1" ht="18.75" customHeight="1">
      <c r="B261" s="45" t="s">
        <v>160</v>
      </c>
      <c r="C261" s="174"/>
      <c r="D261" s="174"/>
      <c r="E261" s="174"/>
      <c r="F261" s="174">
        <v>0</v>
      </c>
      <c r="G261" s="175"/>
      <c r="H261" s="175"/>
      <c r="I261" s="179"/>
    </row>
    <row r="262" spans="2:9" s="146" customFormat="1" ht="18.75" customHeight="1">
      <c r="B262" s="45" t="s">
        <v>161</v>
      </c>
      <c r="C262" s="174"/>
      <c r="D262" s="174"/>
      <c r="E262" s="174"/>
      <c r="F262" s="174">
        <v>0</v>
      </c>
      <c r="G262" s="175"/>
      <c r="H262" s="175"/>
      <c r="I262" s="179"/>
    </row>
    <row r="263" spans="2:9" s="146" customFormat="1" ht="18.75" customHeight="1">
      <c r="B263" s="45" t="s">
        <v>286</v>
      </c>
      <c r="C263" s="174"/>
      <c r="D263" s="174"/>
      <c r="E263" s="174"/>
      <c r="F263" s="174">
        <v>0</v>
      </c>
      <c r="G263" s="175"/>
      <c r="H263" s="175"/>
      <c r="I263" s="179"/>
    </row>
    <row r="264" spans="2:9" s="146" customFormat="1" ht="18.75" customHeight="1">
      <c r="B264" s="45" t="s">
        <v>168</v>
      </c>
      <c r="C264" s="174"/>
      <c r="D264" s="174"/>
      <c r="E264" s="174"/>
      <c r="F264" s="174">
        <v>0</v>
      </c>
      <c r="G264" s="175"/>
      <c r="H264" s="175"/>
      <c r="I264" s="179"/>
    </row>
    <row r="265" spans="2:9" s="146" customFormat="1" ht="18.75" customHeight="1">
      <c r="B265" s="45" t="s">
        <v>303</v>
      </c>
      <c r="C265" s="174"/>
      <c r="D265" s="174"/>
      <c r="E265" s="174"/>
      <c r="F265" s="174">
        <v>0</v>
      </c>
      <c r="G265" s="175"/>
      <c r="H265" s="175"/>
      <c r="I265" s="179"/>
    </row>
    <row r="266" spans="2:9" s="146" customFormat="1" ht="18.75" customHeight="1">
      <c r="B266" s="30" t="s">
        <v>304</v>
      </c>
      <c r="C266" s="174"/>
      <c r="D266" s="174"/>
      <c r="E266" s="174"/>
      <c r="F266" s="174">
        <v>0</v>
      </c>
      <c r="G266" s="175"/>
      <c r="H266" s="175"/>
      <c r="I266" s="179"/>
    </row>
    <row r="267" spans="2:9" s="146" customFormat="1" ht="18.75" customHeight="1">
      <c r="B267" s="45" t="s">
        <v>305</v>
      </c>
      <c r="C267" s="174"/>
      <c r="D267" s="174"/>
      <c r="E267" s="174"/>
      <c r="F267" s="174">
        <v>0</v>
      </c>
      <c r="G267" s="175"/>
      <c r="H267" s="175"/>
      <c r="I267" s="179"/>
    </row>
    <row r="268" spans="2:9" s="146" customFormat="1" ht="18.75" customHeight="1">
      <c r="B268" s="45" t="s">
        <v>306</v>
      </c>
      <c r="C268" s="174"/>
      <c r="D268" s="174"/>
      <c r="E268" s="174"/>
      <c r="F268" s="174">
        <v>0</v>
      </c>
      <c r="G268" s="175"/>
      <c r="H268" s="175"/>
      <c r="I268" s="179"/>
    </row>
    <row r="269" spans="2:9" s="146" customFormat="1" ht="18.75" customHeight="1">
      <c r="B269" s="30" t="s">
        <v>307</v>
      </c>
      <c r="C269" s="174"/>
      <c r="D269" s="174"/>
      <c r="E269" s="174"/>
      <c r="F269" s="174">
        <v>0</v>
      </c>
      <c r="G269" s="175"/>
      <c r="H269" s="175"/>
      <c r="I269" s="179"/>
    </row>
    <row r="270" spans="2:9" s="146" customFormat="1" ht="18.75" customHeight="1">
      <c r="B270" s="45" t="s">
        <v>308</v>
      </c>
      <c r="C270" s="174"/>
      <c r="D270" s="174"/>
      <c r="E270" s="174"/>
      <c r="F270" s="174">
        <v>0</v>
      </c>
      <c r="G270" s="175"/>
      <c r="H270" s="175"/>
      <c r="I270" s="179"/>
    </row>
    <row r="271" spans="2:9" s="146" customFormat="1" ht="18.75" customHeight="1">
      <c r="B271" s="45" t="s">
        <v>309</v>
      </c>
      <c r="C271" s="174"/>
      <c r="D271" s="174"/>
      <c r="E271" s="174"/>
      <c r="F271" s="174">
        <v>0</v>
      </c>
      <c r="G271" s="175"/>
      <c r="H271" s="175"/>
      <c r="I271" s="179"/>
    </row>
    <row r="272" spans="2:9" s="146" customFormat="1" ht="18.75" customHeight="1">
      <c r="B272" s="45" t="s">
        <v>310</v>
      </c>
      <c r="C272" s="174"/>
      <c r="D272" s="174"/>
      <c r="E272" s="174"/>
      <c r="F272" s="174">
        <v>0</v>
      </c>
      <c r="G272" s="175"/>
      <c r="H272" s="175"/>
      <c r="I272" s="179"/>
    </row>
    <row r="273" spans="2:9" s="146" customFormat="1" ht="18.75" customHeight="1">
      <c r="B273" s="45" t="s">
        <v>311</v>
      </c>
      <c r="C273" s="174"/>
      <c r="D273" s="174"/>
      <c r="E273" s="174"/>
      <c r="F273" s="174">
        <v>0</v>
      </c>
      <c r="G273" s="175"/>
      <c r="H273" s="175"/>
      <c r="I273" s="179"/>
    </row>
    <row r="274" spans="2:9" s="146" customFormat="1" ht="18.75" customHeight="1">
      <c r="B274" s="45" t="s">
        <v>312</v>
      </c>
      <c r="C274" s="174"/>
      <c r="D274" s="174"/>
      <c r="E274" s="174"/>
      <c r="F274" s="174">
        <v>0</v>
      </c>
      <c r="G274" s="175"/>
      <c r="H274" s="175"/>
      <c r="I274" s="179"/>
    </row>
    <row r="275" spans="2:9" s="146" customFormat="1" ht="18.75" customHeight="1">
      <c r="B275" s="45" t="s">
        <v>313</v>
      </c>
      <c r="C275" s="174"/>
      <c r="D275" s="174"/>
      <c r="E275" s="174"/>
      <c r="F275" s="174">
        <v>0</v>
      </c>
      <c r="G275" s="175"/>
      <c r="H275" s="175"/>
      <c r="I275" s="179"/>
    </row>
    <row r="276" spans="2:9" s="146" customFormat="1" ht="18.75" customHeight="1">
      <c r="B276" s="30" t="s">
        <v>314</v>
      </c>
      <c r="C276" s="174"/>
      <c r="D276" s="174"/>
      <c r="E276" s="174"/>
      <c r="F276" s="174">
        <v>0</v>
      </c>
      <c r="G276" s="175"/>
      <c r="H276" s="175"/>
      <c r="I276" s="179"/>
    </row>
    <row r="277" spans="2:9" s="146" customFormat="1" ht="18.75" customHeight="1">
      <c r="B277" s="45" t="s">
        <v>315</v>
      </c>
      <c r="C277" s="174"/>
      <c r="D277" s="174"/>
      <c r="E277" s="174"/>
      <c r="F277" s="174">
        <v>0</v>
      </c>
      <c r="G277" s="175"/>
      <c r="H277" s="175"/>
      <c r="I277" s="179"/>
    </row>
    <row r="278" spans="2:9" s="146" customFormat="1" ht="18.75" customHeight="1">
      <c r="B278" s="45" t="s">
        <v>316</v>
      </c>
      <c r="C278" s="174"/>
      <c r="D278" s="174"/>
      <c r="E278" s="174"/>
      <c r="F278" s="174">
        <v>0</v>
      </c>
      <c r="G278" s="175"/>
      <c r="H278" s="175"/>
      <c r="I278" s="179"/>
    </row>
    <row r="279" spans="2:9" s="146" customFormat="1" ht="18.75" customHeight="1">
      <c r="B279" s="45" t="s">
        <v>317</v>
      </c>
      <c r="C279" s="174"/>
      <c r="D279" s="174"/>
      <c r="E279" s="174"/>
      <c r="F279" s="174">
        <v>0</v>
      </c>
      <c r="G279" s="175"/>
      <c r="H279" s="175"/>
      <c r="I279" s="179"/>
    </row>
    <row r="280" spans="2:9" s="146" customFormat="1" ht="18.75" customHeight="1">
      <c r="B280" s="45" t="s">
        <v>318</v>
      </c>
      <c r="C280" s="174"/>
      <c r="D280" s="174"/>
      <c r="E280" s="174"/>
      <c r="F280" s="174">
        <v>0</v>
      </c>
      <c r="G280" s="175"/>
      <c r="H280" s="175"/>
      <c r="I280" s="179"/>
    </row>
    <row r="281" spans="2:9" s="146" customFormat="1" ht="18.75" customHeight="1">
      <c r="B281" s="45" t="s">
        <v>319</v>
      </c>
      <c r="C281" s="174"/>
      <c r="D281" s="174"/>
      <c r="E281" s="174"/>
      <c r="F281" s="174">
        <v>0</v>
      </c>
      <c r="G281" s="175"/>
      <c r="H281" s="175"/>
      <c r="I281" s="179"/>
    </row>
    <row r="282" spans="2:9" s="146" customFormat="1" ht="18.75" customHeight="1">
      <c r="B282" s="30" t="s">
        <v>320</v>
      </c>
      <c r="C282" s="174"/>
      <c r="D282" s="174"/>
      <c r="E282" s="174"/>
      <c r="F282" s="174">
        <v>0</v>
      </c>
      <c r="G282" s="175"/>
      <c r="H282" s="175"/>
      <c r="I282" s="179"/>
    </row>
    <row r="283" spans="2:9" s="146" customFormat="1" ht="18.75" customHeight="1">
      <c r="B283" s="45" t="s">
        <v>321</v>
      </c>
      <c r="C283" s="174"/>
      <c r="D283" s="174"/>
      <c r="E283" s="174"/>
      <c r="F283" s="174">
        <v>0</v>
      </c>
      <c r="G283" s="175"/>
      <c r="H283" s="175"/>
      <c r="I283" s="179"/>
    </row>
    <row r="284" spans="2:9" s="146" customFormat="1" ht="18.75" customHeight="1">
      <c r="B284" s="45" t="s">
        <v>322</v>
      </c>
      <c r="C284" s="174"/>
      <c r="D284" s="174"/>
      <c r="E284" s="174"/>
      <c r="F284" s="174">
        <v>0</v>
      </c>
      <c r="G284" s="175"/>
      <c r="H284" s="175"/>
      <c r="I284" s="179"/>
    </row>
    <row r="285" spans="2:9" s="146" customFormat="1" ht="18.75" customHeight="1">
      <c r="B285" s="45" t="s">
        <v>323</v>
      </c>
      <c r="C285" s="174"/>
      <c r="D285" s="174"/>
      <c r="E285" s="174"/>
      <c r="F285" s="174">
        <v>0</v>
      </c>
      <c r="G285" s="175"/>
      <c r="H285" s="175"/>
      <c r="I285" s="179"/>
    </row>
    <row r="286" spans="2:9" s="146" customFormat="1" ht="18.75" customHeight="1">
      <c r="B286" s="30" t="s">
        <v>324</v>
      </c>
      <c r="C286" s="174"/>
      <c r="D286" s="174"/>
      <c r="E286" s="174"/>
      <c r="F286" s="174">
        <v>0</v>
      </c>
      <c r="G286" s="175"/>
      <c r="H286" s="175"/>
      <c r="I286" s="179"/>
    </row>
    <row r="287" spans="2:9" s="146" customFormat="1" ht="18.75" customHeight="1">
      <c r="B287" s="45" t="s">
        <v>325</v>
      </c>
      <c r="C287" s="174"/>
      <c r="D287" s="174"/>
      <c r="E287" s="174"/>
      <c r="F287" s="174">
        <v>0</v>
      </c>
      <c r="G287" s="175"/>
      <c r="H287" s="175"/>
      <c r="I287" s="179"/>
    </row>
    <row r="288" spans="2:9" s="146" customFormat="1" ht="18.75" customHeight="1">
      <c r="B288" s="30" t="s">
        <v>326</v>
      </c>
      <c r="C288" s="174"/>
      <c r="D288" s="174"/>
      <c r="E288" s="174"/>
      <c r="F288" s="174">
        <v>0</v>
      </c>
      <c r="G288" s="175"/>
      <c r="H288" s="175"/>
      <c r="I288" s="179"/>
    </row>
    <row r="289" spans="2:9" s="146" customFormat="1" ht="18.75" customHeight="1">
      <c r="B289" s="45" t="s">
        <v>327</v>
      </c>
      <c r="C289" s="174"/>
      <c r="D289" s="174"/>
      <c r="E289" s="174"/>
      <c r="F289" s="174">
        <v>0</v>
      </c>
      <c r="G289" s="175"/>
      <c r="H289" s="175"/>
      <c r="I289" s="179"/>
    </row>
    <row r="290" spans="2:9" s="146" customFormat="1" ht="18.75" customHeight="1">
      <c r="B290" s="45" t="s">
        <v>328</v>
      </c>
      <c r="C290" s="174"/>
      <c r="D290" s="174"/>
      <c r="E290" s="174"/>
      <c r="F290" s="174">
        <v>0</v>
      </c>
      <c r="G290" s="175"/>
      <c r="H290" s="175"/>
      <c r="I290" s="179"/>
    </row>
    <row r="291" spans="2:9" s="146" customFormat="1" ht="18.75" customHeight="1">
      <c r="B291" s="45" t="s">
        <v>329</v>
      </c>
      <c r="C291" s="174"/>
      <c r="D291" s="174"/>
      <c r="E291" s="174"/>
      <c r="F291" s="174">
        <v>0</v>
      </c>
      <c r="G291" s="175"/>
      <c r="H291" s="175"/>
      <c r="I291" s="179"/>
    </row>
    <row r="292" spans="2:9" s="146" customFormat="1" ht="18.75" customHeight="1">
      <c r="B292" s="45" t="s">
        <v>330</v>
      </c>
      <c r="C292" s="174"/>
      <c r="D292" s="174"/>
      <c r="E292" s="174"/>
      <c r="F292" s="174">
        <v>0</v>
      </c>
      <c r="G292" s="175"/>
      <c r="H292" s="175"/>
      <c r="I292" s="179"/>
    </row>
    <row r="293" spans="2:9" s="146" customFormat="1" ht="18.75" customHeight="1">
      <c r="B293" s="30" t="s">
        <v>331</v>
      </c>
      <c r="C293" s="174"/>
      <c r="D293" s="174"/>
      <c r="E293" s="174"/>
      <c r="F293" s="174">
        <v>0</v>
      </c>
      <c r="G293" s="175"/>
      <c r="H293" s="175"/>
      <c r="I293" s="179"/>
    </row>
    <row r="294" spans="2:9" s="146" customFormat="1" ht="18.75" customHeight="1">
      <c r="B294" s="45" t="s">
        <v>332</v>
      </c>
      <c r="C294" s="174"/>
      <c r="D294" s="174"/>
      <c r="E294" s="174"/>
      <c r="F294" s="174">
        <v>0</v>
      </c>
      <c r="G294" s="175"/>
      <c r="H294" s="175"/>
      <c r="I294" s="179"/>
    </row>
    <row r="295" spans="2:9" s="164" customFormat="1" ht="18.75" customHeight="1">
      <c r="B295" s="182" t="s">
        <v>333</v>
      </c>
      <c r="C295" s="183">
        <f>C311</f>
        <v>305</v>
      </c>
      <c r="D295" s="183">
        <f>D311</f>
        <v>319.82</v>
      </c>
      <c r="E295" s="174"/>
      <c r="F295" s="183">
        <v>322</v>
      </c>
      <c r="G295" s="175"/>
      <c r="H295" s="175">
        <f t="shared" ref="H295:H324" si="7">F295/D295</f>
        <v>1.0068163341879808</v>
      </c>
      <c r="I295" s="184"/>
    </row>
    <row r="296" spans="2:9" s="146" customFormat="1" ht="18.75" customHeight="1">
      <c r="B296" s="30" t="s">
        <v>334</v>
      </c>
      <c r="C296" s="174"/>
      <c r="D296" s="174"/>
      <c r="E296" s="174"/>
      <c r="F296" s="174">
        <v>0</v>
      </c>
      <c r="G296" s="175"/>
      <c r="H296" s="175"/>
      <c r="I296" s="179"/>
    </row>
    <row r="297" spans="2:9" s="146" customFormat="1" ht="18.75" customHeight="1">
      <c r="B297" s="45" t="s">
        <v>335</v>
      </c>
      <c r="C297" s="174"/>
      <c r="D297" s="174"/>
      <c r="E297" s="174"/>
      <c r="F297" s="174">
        <v>0</v>
      </c>
      <c r="G297" s="175"/>
      <c r="H297" s="175"/>
      <c r="I297" s="179"/>
    </row>
    <row r="298" spans="2:9" s="146" customFormat="1" ht="18.75" customHeight="1">
      <c r="B298" s="30" t="s">
        <v>336</v>
      </c>
      <c r="C298" s="174"/>
      <c r="D298" s="174"/>
      <c r="E298" s="174"/>
      <c r="F298" s="174">
        <v>0</v>
      </c>
      <c r="G298" s="175"/>
      <c r="H298" s="175"/>
      <c r="I298" s="179"/>
    </row>
    <row r="299" spans="2:9" s="146" customFormat="1" ht="18.75" customHeight="1">
      <c r="B299" s="45" t="s">
        <v>337</v>
      </c>
      <c r="C299" s="174"/>
      <c r="D299" s="174"/>
      <c r="E299" s="174"/>
      <c r="F299" s="174">
        <v>0</v>
      </c>
      <c r="G299" s="175"/>
      <c r="H299" s="175"/>
      <c r="I299" s="179"/>
    </row>
    <row r="300" spans="2:9" s="146" customFormat="1" ht="18.75" customHeight="1">
      <c r="B300" s="30" t="s">
        <v>338</v>
      </c>
      <c r="C300" s="174"/>
      <c r="D300" s="174"/>
      <c r="E300" s="174"/>
      <c r="F300" s="174">
        <v>0</v>
      </c>
      <c r="G300" s="175"/>
      <c r="H300" s="175"/>
      <c r="I300" s="179"/>
    </row>
    <row r="301" spans="2:9" s="146" customFormat="1" ht="18.75" customHeight="1">
      <c r="B301" s="45" t="s">
        <v>339</v>
      </c>
      <c r="C301" s="174"/>
      <c r="D301" s="174"/>
      <c r="E301" s="174"/>
      <c r="F301" s="174">
        <v>0</v>
      </c>
      <c r="G301" s="175"/>
      <c r="H301" s="175"/>
      <c r="I301" s="179"/>
    </row>
    <row r="302" spans="2:9" s="146" customFormat="1" ht="18.75" customHeight="1">
      <c r="B302" s="30" t="s">
        <v>340</v>
      </c>
      <c r="C302" s="174"/>
      <c r="D302" s="174"/>
      <c r="E302" s="174"/>
      <c r="F302" s="174">
        <v>64</v>
      </c>
      <c r="G302" s="175"/>
      <c r="H302" s="175"/>
      <c r="I302" s="179"/>
    </row>
    <row r="303" spans="2:9" s="146" customFormat="1" ht="18.75" customHeight="1">
      <c r="B303" s="45" t="s">
        <v>341</v>
      </c>
      <c r="C303" s="174"/>
      <c r="D303" s="174"/>
      <c r="E303" s="174"/>
      <c r="F303" s="174">
        <v>0</v>
      </c>
      <c r="G303" s="175"/>
      <c r="H303" s="175"/>
      <c r="I303" s="179"/>
    </row>
    <row r="304" spans="2:9" s="146" customFormat="1" ht="18.75" customHeight="1">
      <c r="B304" s="45" t="s">
        <v>342</v>
      </c>
      <c r="C304" s="174"/>
      <c r="D304" s="174"/>
      <c r="E304" s="174"/>
      <c r="F304" s="174">
        <v>0</v>
      </c>
      <c r="G304" s="175"/>
      <c r="H304" s="175"/>
      <c r="I304" s="179"/>
    </row>
    <row r="305" spans="2:9" s="146" customFormat="1" ht="18.75" customHeight="1">
      <c r="B305" s="45" t="s">
        <v>343</v>
      </c>
      <c r="C305" s="174"/>
      <c r="D305" s="174"/>
      <c r="E305" s="174"/>
      <c r="F305" s="174">
        <v>0</v>
      </c>
      <c r="G305" s="175"/>
      <c r="H305" s="175"/>
      <c r="I305" s="179"/>
    </row>
    <row r="306" spans="2:9" s="146" customFormat="1" ht="18.75" customHeight="1">
      <c r="B306" s="45" t="s">
        <v>344</v>
      </c>
      <c r="C306" s="174"/>
      <c r="D306" s="174"/>
      <c r="E306" s="174"/>
      <c r="F306" s="174">
        <v>0</v>
      </c>
      <c r="G306" s="175"/>
      <c r="H306" s="175"/>
      <c r="I306" s="179"/>
    </row>
    <row r="307" spans="2:9" s="146" customFormat="1" ht="18.75" customHeight="1">
      <c r="B307" s="45" t="s">
        <v>345</v>
      </c>
      <c r="C307" s="174"/>
      <c r="D307" s="174"/>
      <c r="E307" s="174"/>
      <c r="F307" s="174">
        <v>0</v>
      </c>
      <c r="G307" s="175"/>
      <c r="H307" s="175"/>
      <c r="I307" s="179"/>
    </row>
    <row r="308" spans="2:9" s="146" customFormat="1" ht="18.75" customHeight="1">
      <c r="B308" s="45" t="s">
        <v>346</v>
      </c>
      <c r="C308" s="174"/>
      <c r="D308" s="174"/>
      <c r="E308" s="174"/>
      <c r="F308" s="174">
        <v>64</v>
      </c>
      <c r="G308" s="175"/>
      <c r="H308" s="175"/>
      <c r="I308" s="179"/>
    </row>
    <row r="309" spans="2:9" s="146" customFormat="1" ht="18.75" customHeight="1">
      <c r="B309" s="45" t="s">
        <v>347</v>
      </c>
      <c r="C309" s="174"/>
      <c r="D309" s="174"/>
      <c r="E309" s="174"/>
      <c r="F309" s="174">
        <v>0</v>
      </c>
      <c r="G309" s="175"/>
      <c r="H309" s="175"/>
      <c r="I309" s="179"/>
    </row>
    <row r="310" spans="2:9" s="146" customFormat="1" ht="18.75" customHeight="1">
      <c r="B310" s="45" t="s">
        <v>348</v>
      </c>
      <c r="C310" s="174"/>
      <c r="D310" s="174"/>
      <c r="E310" s="174"/>
      <c r="F310" s="174">
        <v>0</v>
      </c>
      <c r="G310" s="175"/>
      <c r="H310" s="175"/>
      <c r="I310" s="179"/>
    </row>
    <row r="311" spans="2:9" s="146" customFormat="1" ht="18.75" customHeight="1">
      <c r="B311" s="30" t="s">
        <v>349</v>
      </c>
      <c r="C311" s="174">
        <f>C312</f>
        <v>305</v>
      </c>
      <c r="D311" s="174">
        <f>D312</f>
        <v>319.82</v>
      </c>
      <c r="E311" s="174"/>
      <c r="F311" s="174">
        <v>258</v>
      </c>
      <c r="G311" s="175"/>
      <c r="H311" s="175">
        <f t="shared" si="7"/>
        <v>0.806703770871115</v>
      </c>
      <c r="I311" s="179"/>
    </row>
    <row r="312" spans="2:9" s="146" customFormat="1" ht="18.75" customHeight="1">
      <c r="B312" s="45" t="s">
        <v>350</v>
      </c>
      <c r="C312" s="174">
        <v>305</v>
      </c>
      <c r="D312" s="174">
        <v>319.82</v>
      </c>
      <c r="E312" s="174"/>
      <c r="F312" s="174">
        <v>258</v>
      </c>
      <c r="G312" s="175"/>
      <c r="H312" s="175">
        <f t="shared" si="7"/>
        <v>0.806703770871115</v>
      </c>
      <c r="I312" s="179"/>
    </row>
    <row r="313" spans="2:9" s="164" customFormat="1" ht="18.75" customHeight="1">
      <c r="B313" s="182" t="s">
        <v>351</v>
      </c>
      <c r="C313" s="183">
        <f>C314+C324+C346+C374+C406</f>
        <v>27589.15</v>
      </c>
      <c r="D313" s="183">
        <f>D314+D324+D346+D374+D406</f>
        <v>25741.020000000004</v>
      </c>
      <c r="E313" s="174"/>
      <c r="F313" s="183">
        <v>27927</v>
      </c>
      <c r="G313" s="175"/>
      <c r="H313" s="175">
        <f t="shared" si="7"/>
        <v>1.0849220427162558</v>
      </c>
      <c r="I313" s="184"/>
    </row>
    <row r="314" spans="2:9" s="163" customFormat="1" ht="18.75" customHeight="1">
      <c r="B314" s="108" t="s">
        <v>352</v>
      </c>
      <c r="C314" s="176">
        <f>SUBTOTAL(9,C315:C318)</f>
        <v>1302</v>
      </c>
      <c r="D314" s="176">
        <f>SUBTOTAL(9,D315:D318)</f>
        <v>1392</v>
      </c>
      <c r="E314" s="174"/>
      <c r="F314" s="176">
        <v>1510</v>
      </c>
      <c r="G314" s="175"/>
      <c r="H314" s="175">
        <f t="shared" si="7"/>
        <v>1.0847701149425288</v>
      </c>
      <c r="I314" s="180"/>
    </row>
    <row r="315" spans="2:9" s="146" customFormat="1" ht="18.75" customHeight="1">
      <c r="B315" s="45" t="s">
        <v>353</v>
      </c>
      <c r="C315" s="174"/>
      <c r="D315" s="174"/>
      <c r="E315" s="174"/>
      <c r="F315" s="174">
        <v>470</v>
      </c>
      <c r="G315" s="175"/>
      <c r="H315" s="175"/>
      <c r="I315" s="179"/>
    </row>
    <row r="316" spans="2:9" s="146" customFormat="1" ht="18.75" customHeight="1">
      <c r="B316" s="45" t="s">
        <v>354</v>
      </c>
      <c r="C316" s="174"/>
      <c r="D316" s="174"/>
      <c r="E316" s="174"/>
      <c r="F316" s="174">
        <v>0</v>
      </c>
      <c r="G316" s="175"/>
      <c r="H316" s="175"/>
      <c r="I316" s="179"/>
    </row>
    <row r="317" spans="2:9" s="146" customFormat="1" ht="18.75" customHeight="1">
      <c r="B317" s="45" t="s">
        <v>355</v>
      </c>
      <c r="C317" s="174">
        <v>1024</v>
      </c>
      <c r="D317" s="174">
        <v>1114</v>
      </c>
      <c r="E317" s="174"/>
      <c r="F317" s="174">
        <v>1040</v>
      </c>
      <c r="G317" s="175"/>
      <c r="H317" s="175">
        <f t="shared" si="7"/>
        <v>0.93357271095152605</v>
      </c>
      <c r="I317" s="179"/>
    </row>
    <row r="318" spans="2:9" s="146" customFormat="1" ht="18.75" customHeight="1">
      <c r="B318" s="45" t="s">
        <v>356</v>
      </c>
      <c r="C318" s="174">
        <v>278</v>
      </c>
      <c r="D318" s="174">
        <v>278</v>
      </c>
      <c r="E318" s="174"/>
      <c r="F318" s="174">
        <v>0</v>
      </c>
      <c r="G318" s="175"/>
      <c r="H318" s="175">
        <f t="shared" si="7"/>
        <v>0</v>
      </c>
      <c r="I318" s="179"/>
    </row>
    <row r="319" spans="2:9" s="146" customFormat="1" ht="18.75" customHeight="1">
      <c r="B319" s="45" t="s">
        <v>357</v>
      </c>
      <c r="C319" s="174"/>
      <c r="D319" s="174"/>
      <c r="E319" s="174"/>
      <c r="F319" s="174">
        <v>0</v>
      </c>
      <c r="G319" s="175"/>
      <c r="H319" s="175"/>
      <c r="I319" s="179"/>
    </row>
    <row r="320" spans="2:9" s="146" customFormat="1" ht="18.75" customHeight="1">
      <c r="B320" s="45" t="s">
        <v>358</v>
      </c>
      <c r="C320" s="174"/>
      <c r="D320" s="174"/>
      <c r="E320" s="174"/>
      <c r="F320" s="174">
        <v>0</v>
      </c>
      <c r="G320" s="175"/>
      <c r="H320" s="175"/>
      <c r="I320" s="179"/>
    </row>
    <row r="321" spans="2:9" s="146" customFormat="1" ht="18.75" customHeight="1">
      <c r="B321" s="45" t="s">
        <v>359</v>
      </c>
      <c r="C321" s="174"/>
      <c r="D321" s="174"/>
      <c r="E321" s="174"/>
      <c r="F321" s="174">
        <v>0</v>
      </c>
      <c r="G321" s="175"/>
      <c r="H321" s="175"/>
      <c r="I321" s="179"/>
    </row>
    <row r="322" spans="2:9" s="146" customFormat="1" ht="18.75" customHeight="1">
      <c r="B322" s="45" t="s">
        <v>360</v>
      </c>
      <c r="C322" s="174"/>
      <c r="D322" s="174"/>
      <c r="E322" s="174"/>
      <c r="F322" s="174">
        <v>0</v>
      </c>
      <c r="G322" s="175"/>
      <c r="H322" s="175"/>
      <c r="I322" s="179"/>
    </row>
    <row r="323" spans="2:9" s="146" customFormat="1" ht="18.75" customHeight="1">
      <c r="B323" s="45" t="s">
        <v>361</v>
      </c>
      <c r="C323" s="174"/>
      <c r="D323" s="174"/>
      <c r="E323" s="174"/>
      <c r="F323" s="174">
        <v>0</v>
      </c>
      <c r="G323" s="175"/>
      <c r="H323" s="175"/>
      <c r="I323" s="179"/>
    </row>
    <row r="324" spans="2:9" s="163" customFormat="1" ht="18.75" customHeight="1">
      <c r="B324" s="108" t="s">
        <v>362</v>
      </c>
      <c r="C324" s="176">
        <f>SUBTOTAL(9,C325:C345)</f>
        <v>25678.38</v>
      </c>
      <c r="D324" s="176">
        <f>SUBTOTAL(9,D325:D345)</f>
        <v>23621.170000000002</v>
      </c>
      <c r="E324" s="174"/>
      <c r="F324" s="176">
        <v>24657</v>
      </c>
      <c r="G324" s="175"/>
      <c r="H324" s="175">
        <f t="shared" si="7"/>
        <v>1.0438517651750527</v>
      </c>
      <c r="I324" s="180"/>
    </row>
    <row r="325" spans="2:9" s="146" customFormat="1" ht="18.75" customHeight="1">
      <c r="B325" s="45" t="s">
        <v>159</v>
      </c>
      <c r="C325" s="174">
        <v>15740.28</v>
      </c>
      <c r="D325" s="174">
        <v>15996.07</v>
      </c>
      <c r="E325" s="174"/>
      <c r="F325" s="174">
        <v>10384</v>
      </c>
      <c r="G325" s="175"/>
      <c r="H325" s="175">
        <f t="shared" ref="H325:H387" si="8">F325/D325</f>
        <v>0.64915944978985463</v>
      </c>
      <c r="I325" s="179"/>
    </row>
    <row r="326" spans="2:9" s="146" customFormat="1" ht="18.75" customHeight="1">
      <c r="B326" s="45" t="s">
        <v>160</v>
      </c>
      <c r="C326" s="174"/>
      <c r="D326" s="174">
        <v>80</v>
      </c>
      <c r="E326" s="174"/>
      <c r="F326" s="174">
        <v>80</v>
      </c>
      <c r="G326" s="175"/>
      <c r="H326" s="175">
        <f t="shared" si="8"/>
        <v>1</v>
      </c>
      <c r="I326" s="179"/>
    </row>
    <row r="327" spans="2:9" s="146" customFormat="1" ht="18.75" customHeight="1">
      <c r="B327" s="45" t="s">
        <v>161</v>
      </c>
      <c r="C327" s="174"/>
      <c r="D327" s="174"/>
      <c r="E327" s="174"/>
      <c r="F327" s="174">
        <v>0</v>
      </c>
      <c r="G327" s="175"/>
      <c r="H327" s="175"/>
      <c r="I327" s="179"/>
    </row>
    <row r="328" spans="2:9" s="146" customFormat="1" ht="18.75" customHeight="1">
      <c r="B328" s="45" t="s">
        <v>363</v>
      </c>
      <c r="C328" s="174">
        <v>70</v>
      </c>
      <c r="D328" s="174">
        <v>15</v>
      </c>
      <c r="E328" s="174"/>
      <c r="F328" s="174">
        <v>600</v>
      </c>
      <c r="G328" s="175"/>
      <c r="H328" s="175">
        <f t="shared" si="8"/>
        <v>40</v>
      </c>
      <c r="I328" s="179"/>
    </row>
    <row r="329" spans="2:9" s="146" customFormat="1" ht="18.75" customHeight="1">
      <c r="B329" s="45" t="s">
        <v>364</v>
      </c>
      <c r="C329" s="174"/>
      <c r="D329" s="174"/>
      <c r="E329" s="174"/>
      <c r="F329" s="174">
        <v>0</v>
      </c>
      <c r="G329" s="175"/>
      <c r="H329" s="175"/>
      <c r="I329" s="179"/>
    </row>
    <row r="330" spans="2:9" s="146" customFormat="1" ht="18.75" customHeight="1">
      <c r="B330" s="45" t="s">
        <v>365</v>
      </c>
      <c r="C330" s="174">
        <v>1385</v>
      </c>
      <c r="D330" s="174">
        <v>1285</v>
      </c>
      <c r="E330" s="174"/>
      <c r="F330" s="174">
        <v>700</v>
      </c>
      <c r="G330" s="175"/>
      <c r="H330" s="175">
        <f t="shared" si="8"/>
        <v>0.54474708171206221</v>
      </c>
      <c r="I330" s="179"/>
    </row>
    <row r="331" spans="2:9" s="146" customFormat="1" ht="18.75" customHeight="1">
      <c r="B331" s="45" t="s">
        <v>366</v>
      </c>
      <c r="C331" s="174"/>
      <c r="D331" s="174"/>
      <c r="E331" s="174"/>
      <c r="F331" s="174">
        <v>0</v>
      </c>
      <c r="G331" s="175"/>
      <c r="H331" s="175"/>
      <c r="I331" s="179"/>
    </row>
    <row r="332" spans="2:9" s="146" customFormat="1" ht="18.75" customHeight="1">
      <c r="B332" s="45" t="s">
        <v>367</v>
      </c>
      <c r="C332" s="174"/>
      <c r="D332" s="174"/>
      <c r="E332" s="174"/>
      <c r="F332" s="174">
        <v>0</v>
      </c>
      <c r="G332" s="175"/>
      <c r="H332" s="175"/>
      <c r="I332" s="179"/>
    </row>
    <row r="333" spans="2:9" s="146" customFormat="1" ht="18.75" customHeight="1">
      <c r="B333" s="45" t="s">
        <v>368</v>
      </c>
      <c r="C333" s="174">
        <v>1440.8</v>
      </c>
      <c r="D333" s="174">
        <v>1440.8</v>
      </c>
      <c r="E333" s="174"/>
      <c r="F333" s="174">
        <v>0</v>
      </c>
      <c r="G333" s="175"/>
      <c r="H333" s="175">
        <f t="shared" si="8"/>
        <v>0</v>
      </c>
      <c r="I333" s="179"/>
    </row>
    <row r="334" spans="2:9" s="146" customFormat="1" ht="18.75" customHeight="1">
      <c r="B334" s="45" t="s">
        <v>369</v>
      </c>
      <c r="C334" s="174"/>
      <c r="D334" s="174"/>
      <c r="E334" s="174"/>
      <c r="F334" s="174">
        <v>0</v>
      </c>
      <c r="G334" s="175"/>
      <c r="H334" s="175"/>
      <c r="I334" s="179"/>
    </row>
    <row r="335" spans="2:9" s="146" customFormat="1" ht="18.75" customHeight="1">
      <c r="B335" s="45" t="s">
        <v>370</v>
      </c>
      <c r="C335" s="174"/>
      <c r="D335" s="174">
        <v>70</v>
      </c>
      <c r="E335" s="174"/>
      <c r="F335" s="174">
        <v>80</v>
      </c>
      <c r="G335" s="175"/>
      <c r="H335" s="175">
        <f t="shared" si="8"/>
        <v>1.1428571428571428</v>
      </c>
      <c r="I335" s="179"/>
    </row>
    <row r="336" spans="2:9" s="146" customFormat="1" ht="18.75" customHeight="1">
      <c r="B336" s="45" t="s">
        <v>371</v>
      </c>
      <c r="C336" s="174">
        <v>2990.2</v>
      </c>
      <c r="D336" s="174">
        <v>1332.2</v>
      </c>
      <c r="E336" s="174"/>
      <c r="F336" s="174">
        <v>40</v>
      </c>
      <c r="G336" s="175"/>
      <c r="H336" s="175">
        <f t="shared" si="8"/>
        <v>3.0025521693439423E-2</v>
      </c>
      <c r="I336" s="179"/>
    </row>
    <row r="337" spans="2:9" s="146" customFormat="1" ht="18.75" customHeight="1">
      <c r="B337" s="45" t="s">
        <v>372</v>
      </c>
      <c r="C337" s="174">
        <v>924</v>
      </c>
      <c r="D337" s="174">
        <v>824</v>
      </c>
      <c r="E337" s="174"/>
      <c r="F337" s="174">
        <v>0</v>
      </c>
      <c r="G337" s="175"/>
      <c r="H337" s="175">
        <f t="shared" si="8"/>
        <v>0</v>
      </c>
      <c r="I337" s="179"/>
    </row>
    <row r="338" spans="2:9" s="146" customFormat="1" ht="18.75" customHeight="1">
      <c r="B338" s="45" t="s">
        <v>373</v>
      </c>
      <c r="C338" s="174">
        <v>93</v>
      </c>
      <c r="D338" s="174">
        <v>93</v>
      </c>
      <c r="E338" s="174"/>
      <c r="F338" s="174">
        <v>3</v>
      </c>
      <c r="G338" s="175"/>
      <c r="H338" s="175">
        <f t="shared" si="8"/>
        <v>3.2258064516129031E-2</v>
      </c>
      <c r="I338" s="179"/>
    </row>
    <row r="339" spans="2:9" s="146" customFormat="1" ht="18.75" customHeight="1">
      <c r="B339" s="45" t="s">
        <v>374</v>
      </c>
      <c r="C339" s="174"/>
      <c r="D339" s="174"/>
      <c r="E339" s="174"/>
      <c r="F339" s="174">
        <v>0</v>
      </c>
      <c r="G339" s="175"/>
      <c r="H339" s="175"/>
      <c r="I339" s="179"/>
    </row>
    <row r="340" spans="2:9" s="146" customFormat="1" ht="18.75" customHeight="1">
      <c r="B340" s="45" t="s">
        <v>375</v>
      </c>
      <c r="C340" s="174">
        <v>69</v>
      </c>
      <c r="D340" s="174">
        <v>69</v>
      </c>
      <c r="E340" s="174"/>
      <c r="F340" s="174">
        <v>3</v>
      </c>
      <c r="G340" s="175"/>
      <c r="H340" s="175">
        <f t="shared" si="8"/>
        <v>4.3478260869565216E-2</v>
      </c>
      <c r="I340" s="179"/>
    </row>
    <row r="341" spans="2:9" s="146" customFormat="1" ht="18.75" customHeight="1">
      <c r="B341" s="45" t="s">
        <v>376</v>
      </c>
      <c r="C341" s="174">
        <v>845</v>
      </c>
      <c r="D341" s="174">
        <v>715</v>
      </c>
      <c r="E341" s="174"/>
      <c r="F341" s="174">
        <v>699</v>
      </c>
      <c r="G341" s="175"/>
      <c r="H341" s="175">
        <f t="shared" si="8"/>
        <v>0.97762237762237758</v>
      </c>
      <c r="I341" s="179"/>
    </row>
    <row r="342" spans="2:9" s="146" customFormat="1" ht="18.75" customHeight="1">
      <c r="B342" s="45" t="s">
        <v>377</v>
      </c>
      <c r="C342" s="174"/>
      <c r="D342" s="174"/>
      <c r="E342" s="174"/>
      <c r="F342" s="174">
        <v>0</v>
      </c>
      <c r="G342" s="175"/>
      <c r="H342" s="175"/>
      <c r="I342" s="179"/>
    </row>
    <row r="343" spans="2:9" s="146" customFormat="1" ht="18.75" customHeight="1">
      <c r="B343" s="45" t="s">
        <v>202</v>
      </c>
      <c r="C343" s="174">
        <v>1860.2</v>
      </c>
      <c r="D343" s="174">
        <v>1570.2</v>
      </c>
      <c r="E343" s="174"/>
      <c r="F343" s="174">
        <v>280</v>
      </c>
      <c r="G343" s="175"/>
      <c r="H343" s="175">
        <f t="shared" si="8"/>
        <v>0.17832123296395364</v>
      </c>
      <c r="I343" s="179"/>
    </row>
    <row r="344" spans="2:9" s="146" customFormat="1" ht="18.75" customHeight="1">
      <c r="B344" s="45" t="s">
        <v>168</v>
      </c>
      <c r="C344" s="174"/>
      <c r="D344" s="174"/>
      <c r="E344" s="174"/>
      <c r="F344" s="174">
        <v>0</v>
      </c>
      <c r="G344" s="175"/>
      <c r="H344" s="175"/>
      <c r="I344" s="179"/>
    </row>
    <row r="345" spans="2:9" s="146" customFormat="1" ht="18.75" customHeight="1">
      <c r="B345" s="45" t="s">
        <v>378</v>
      </c>
      <c r="C345" s="174">
        <v>260.89999999999998</v>
      </c>
      <c r="D345" s="174">
        <v>130.9</v>
      </c>
      <c r="E345" s="174"/>
      <c r="F345" s="174">
        <v>11788</v>
      </c>
      <c r="G345" s="175"/>
      <c r="H345" s="175">
        <f t="shared" si="8"/>
        <v>90.053475935828871</v>
      </c>
      <c r="I345" s="179"/>
    </row>
    <row r="346" spans="2:9" s="146" customFormat="1" ht="18.75" customHeight="1">
      <c r="B346" s="30" t="s">
        <v>379</v>
      </c>
      <c r="C346" s="174">
        <f>SUBTOTAL(9,C347:C352)</f>
        <v>100</v>
      </c>
      <c r="D346" s="174">
        <f>SUBTOTAL(9,D347:D352)</f>
        <v>120</v>
      </c>
      <c r="E346" s="174"/>
      <c r="F346" s="174">
        <v>120</v>
      </c>
      <c r="G346" s="175"/>
      <c r="H346" s="175">
        <f t="shared" si="8"/>
        <v>1</v>
      </c>
      <c r="I346" s="179"/>
    </row>
    <row r="347" spans="2:9" s="146" customFormat="1" ht="18.75" customHeight="1">
      <c r="B347" s="45" t="s">
        <v>159</v>
      </c>
      <c r="C347" s="174"/>
      <c r="D347" s="174"/>
      <c r="E347" s="174"/>
      <c r="F347" s="174">
        <v>0</v>
      </c>
      <c r="G347" s="175"/>
      <c r="H347" s="175"/>
      <c r="I347" s="179"/>
    </row>
    <row r="348" spans="2:9" s="146" customFormat="1" ht="18.75" customHeight="1">
      <c r="B348" s="45" t="s">
        <v>160</v>
      </c>
      <c r="C348" s="174"/>
      <c r="D348" s="174"/>
      <c r="E348" s="174"/>
      <c r="F348" s="174">
        <v>100</v>
      </c>
      <c r="G348" s="175"/>
      <c r="H348" s="175"/>
      <c r="I348" s="179"/>
    </row>
    <row r="349" spans="2:9" s="146" customFormat="1" ht="18.75" customHeight="1">
      <c r="B349" s="45" t="s">
        <v>161</v>
      </c>
      <c r="C349" s="174"/>
      <c r="D349" s="174"/>
      <c r="E349" s="174"/>
      <c r="F349" s="174">
        <v>0</v>
      </c>
      <c r="G349" s="175"/>
      <c r="H349" s="175"/>
      <c r="I349" s="179"/>
    </row>
    <row r="350" spans="2:9" s="146" customFormat="1" ht="18.75" customHeight="1">
      <c r="B350" s="45" t="s">
        <v>380</v>
      </c>
      <c r="C350" s="174"/>
      <c r="D350" s="174"/>
      <c r="E350" s="174"/>
      <c r="F350" s="174">
        <v>0</v>
      </c>
      <c r="G350" s="175"/>
      <c r="H350" s="175"/>
      <c r="I350" s="179"/>
    </row>
    <row r="351" spans="2:9" s="146" customFormat="1" ht="18.75" customHeight="1">
      <c r="B351" s="45" t="s">
        <v>168</v>
      </c>
      <c r="C351" s="174"/>
      <c r="D351" s="174"/>
      <c r="E351" s="174"/>
      <c r="F351" s="174">
        <v>0</v>
      </c>
      <c r="G351" s="175"/>
      <c r="H351" s="175"/>
      <c r="I351" s="179"/>
    </row>
    <row r="352" spans="2:9" s="146" customFormat="1" ht="18.75" customHeight="1">
      <c r="B352" s="45" t="s">
        <v>381</v>
      </c>
      <c r="C352" s="174">
        <v>100</v>
      </c>
      <c r="D352" s="174">
        <v>120</v>
      </c>
      <c r="E352" s="174"/>
      <c r="F352" s="174">
        <v>20</v>
      </c>
      <c r="G352" s="175"/>
      <c r="H352" s="175">
        <f t="shared" si="8"/>
        <v>0.16666666666666666</v>
      </c>
      <c r="I352" s="179"/>
    </row>
    <row r="353" spans="2:9" s="146" customFormat="1" ht="18.75" customHeight="1">
      <c r="B353" s="30" t="s">
        <v>382</v>
      </c>
      <c r="C353" s="174"/>
      <c r="D353" s="174"/>
      <c r="E353" s="174"/>
      <c r="F353" s="174">
        <v>0</v>
      </c>
      <c r="G353" s="175"/>
      <c r="H353" s="175"/>
      <c r="I353" s="179"/>
    </row>
    <row r="354" spans="2:9" s="146" customFormat="1" ht="18.75" customHeight="1">
      <c r="B354" s="45" t="s">
        <v>159</v>
      </c>
      <c r="C354" s="174"/>
      <c r="D354" s="174"/>
      <c r="E354" s="174"/>
      <c r="F354" s="174">
        <v>0</v>
      </c>
      <c r="G354" s="175"/>
      <c r="H354" s="175"/>
      <c r="I354" s="179"/>
    </row>
    <row r="355" spans="2:9" s="146" customFormat="1" ht="18.75" customHeight="1">
      <c r="B355" s="45" t="s">
        <v>160</v>
      </c>
      <c r="C355" s="174"/>
      <c r="D355" s="174"/>
      <c r="E355" s="174"/>
      <c r="F355" s="174">
        <v>0</v>
      </c>
      <c r="G355" s="175"/>
      <c r="H355" s="175"/>
      <c r="I355" s="179"/>
    </row>
    <row r="356" spans="2:9" s="146" customFormat="1" ht="18.75" customHeight="1">
      <c r="B356" s="45" t="s">
        <v>161</v>
      </c>
      <c r="C356" s="174"/>
      <c r="D356" s="174"/>
      <c r="E356" s="174"/>
      <c r="F356" s="174">
        <v>0</v>
      </c>
      <c r="G356" s="175"/>
      <c r="H356" s="175"/>
      <c r="I356" s="179"/>
    </row>
    <row r="357" spans="2:9" s="146" customFormat="1" ht="18.75" customHeight="1">
      <c r="B357" s="45" t="s">
        <v>383</v>
      </c>
      <c r="C357" s="174"/>
      <c r="D357" s="174"/>
      <c r="E357" s="174"/>
      <c r="F357" s="174">
        <v>0</v>
      </c>
      <c r="G357" s="175"/>
      <c r="H357" s="175"/>
      <c r="I357" s="179"/>
    </row>
    <row r="358" spans="2:9" s="146" customFormat="1" ht="18.75" customHeight="1">
      <c r="B358" s="45" t="s">
        <v>384</v>
      </c>
      <c r="C358" s="174"/>
      <c r="D358" s="174"/>
      <c r="E358" s="174"/>
      <c r="F358" s="174">
        <v>0</v>
      </c>
      <c r="G358" s="175"/>
      <c r="H358" s="175"/>
      <c r="I358" s="179"/>
    </row>
    <row r="359" spans="2:9" s="146" customFormat="1" ht="18.75" customHeight="1">
      <c r="B359" s="45" t="s">
        <v>385</v>
      </c>
      <c r="C359" s="174"/>
      <c r="D359" s="174"/>
      <c r="E359" s="174"/>
      <c r="F359" s="174">
        <v>0</v>
      </c>
      <c r="G359" s="175"/>
      <c r="H359" s="175"/>
      <c r="I359" s="179"/>
    </row>
    <row r="360" spans="2:9" s="146" customFormat="1" ht="18.75" customHeight="1">
      <c r="B360" s="45" t="s">
        <v>386</v>
      </c>
      <c r="C360" s="174"/>
      <c r="D360" s="174"/>
      <c r="E360" s="174"/>
      <c r="F360" s="174">
        <v>0</v>
      </c>
      <c r="G360" s="175"/>
      <c r="H360" s="175"/>
      <c r="I360" s="179"/>
    </row>
    <row r="361" spans="2:9" s="146" customFormat="1" ht="18.75" customHeight="1">
      <c r="B361" s="45" t="s">
        <v>387</v>
      </c>
      <c r="C361" s="174"/>
      <c r="D361" s="174"/>
      <c r="E361" s="174"/>
      <c r="F361" s="174">
        <v>0</v>
      </c>
      <c r="G361" s="175"/>
      <c r="H361" s="175"/>
      <c r="I361" s="179"/>
    </row>
    <row r="362" spans="2:9" s="146" customFormat="1" ht="18.75" customHeight="1">
      <c r="B362" s="45" t="s">
        <v>388</v>
      </c>
      <c r="C362" s="174"/>
      <c r="D362" s="174"/>
      <c r="E362" s="174"/>
      <c r="F362" s="174">
        <v>0</v>
      </c>
      <c r="G362" s="175"/>
      <c r="H362" s="175"/>
      <c r="I362" s="179"/>
    </row>
    <row r="363" spans="2:9" s="146" customFormat="1" ht="18.75" customHeight="1">
      <c r="B363" s="45" t="s">
        <v>168</v>
      </c>
      <c r="C363" s="174"/>
      <c r="D363" s="174"/>
      <c r="E363" s="174"/>
      <c r="F363" s="174">
        <v>0</v>
      </c>
      <c r="G363" s="175"/>
      <c r="H363" s="175"/>
      <c r="I363" s="179"/>
    </row>
    <row r="364" spans="2:9" s="146" customFormat="1" ht="18.75" customHeight="1">
      <c r="B364" s="45" t="s">
        <v>389</v>
      </c>
      <c r="C364" s="174"/>
      <c r="D364" s="174"/>
      <c r="E364" s="174"/>
      <c r="F364" s="174">
        <v>0</v>
      </c>
      <c r="G364" s="175"/>
      <c r="H364" s="175"/>
      <c r="I364" s="179"/>
    </row>
    <row r="365" spans="2:9" s="146" customFormat="1" ht="18.75" customHeight="1">
      <c r="B365" s="30" t="s">
        <v>390</v>
      </c>
      <c r="C365" s="174"/>
      <c r="D365" s="174"/>
      <c r="E365" s="174"/>
      <c r="F365" s="174">
        <v>0</v>
      </c>
      <c r="G365" s="175"/>
      <c r="H365" s="175"/>
      <c r="I365" s="179"/>
    </row>
    <row r="366" spans="2:9" s="146" customFormat="1" ht="18.75" customHeight="1">
      <c r="B366" s="45" t="s">
        <v>159</v>
      </c>
      <c r="C366" s="174"/>
      <c r="D366" s="174"/>
      <c r="E366" s="174"/>
      <c r="F366" s="174">
        <v>0</v>
      </c>
      <c r="G366" s="175"/>
      <c r="H366" s="175"/>
      <c r="I366" s="179"/>
    </row>
    <row r="367" spans="2:9" s="146" customFormat="1" ht="18.75" customHeight="1">
      <c r="B367" s="45" t="s">
        <v>160</v>
      </c>
      <c r="C367" s="174"/>
      <c r="D367" s="174"/>
      <c r="E367" s="174"/>
      <c r="F367" s="174">
        <v>0</v>
      </c>
      <c r="G367" s="175"/>
      <c r="H367" s="175"/>
      <c r="I367" s="179"/>
    </row>
    <row r="368" spans="2:9" s="146" customFormat="1" ht="18.75" customHeight="1">
      <c r="B368" s="45" t="s">
        <v>161</v>
      </c>
      <c r="C368" s="174"/>
      <c r="D368" s="174"/>
      <c r="E368" s="174"/>
      <c r="F368" s="174">
        <v>0</v>
      </c>
      <c r="G368" s="175"/>
      <c r="H368" s="175"/>
      <c r="I368" s="179"/>
    </row>
    <row r="369" spans="2:9" s="146" customFormat="1" ht="18.75" customHeight="1">
      <c r="B369" s="45" t="s">
        <v>391</v>
      </c>
      <c r="C369" s="174"/>
      <c r="D369" s="174"/>
      <c r="E369" s="174"/>
      <c r="F369" s="174">
        <v>0</v>
      </c>
      <c r="G369" s="175"/>
      <c r="H369" s="175"/>
      <c r="I369" s="179"/>
    </row>
    <row r="370" spans="2:9" s="146" customFormat="1" ht="18.75" customHeight="1">
      <c r="B370" s="45" t="s">
        <v>392</v>
      </c>
      <c r="C370" s="174"/>
      <c r="D370" s="174"/>
      <c r="E370" s="174"/>
      <c r="F370" s="174">
        <v>0</v>
      </c>
      <c r="G370" s="175"/>
      <c r="H370" s="175"/>
      <c r="I370" s="179"/>
    </row>
    <row r="371" spans="2:9" s="146" customFormat="1" ht="18.75" customHeight="1">
      <c r="B371" s="45" t="s">
        <v>393</v>
      </c>
      <c r="C371" s="174"/>
      <c r="D371" s="174"/>
      <c r="E371" s="174"/>
      <c r="F371" s="174">
        <v>0</v>
      </c>
      <c r="G371" s="175"/>
      <c r="H371" s="175"/>
      <c r="I371" s="179"/>
    </row>
    <row r="372" spans="2:9" s="146" customFormat="1" ht="18.75" customHeight="1">
      <c r="B372" s="45" t="s">
        <v>168</v>
      </c>
      <c r="C372" s="174"/>
      <c r="D372" s="174"/>
      <c r="E372" s="174"/>
      <c r="F372" s="174">
        <v>0</v>
      </c>
      <c r="G372" s="175"/>
      <c r="H372" s="175"/>
      <c r="I372" s="179"/>
    </row>
    <row r="373" spans="2:9" s="146" customFormat="1" ht="18.75" customHeight="1">
      <c r="B373" s="45" t="s">
        <v>394</v>
      </c>
      <c r="C373" s="174"/>
      <c r="D373" s="174"/>
      <c r="E373" s="174"/>
      <c r="F373" s="174">
        <v>0</v>
      </c>
      <c r="G373" s="175"/>
      <c r="H373" s="175"/>
      <c r="I373" s="179"/>
    </row>
    <row r="374" spans="2:9" s="163" customFormat="1" ht="18.75" customHeight="1">
      <c r="B374" s="108" t="s">
        <v>395</v>
      </c>
      <c r="C374" s="176">
        <f>SUBTOTAL(9,C375:C387)</f>
        <v>453.99</v>
      </c>
      <c r="D374" s="176">
        <f>SUBTOTAL(9,D375:D387)</f>
        <v>484.22</v>
      </c>
      <c r="E374" s="174"/>
      <c r="F374" s="176">
        <v>720</v>
      </c>
      <c r="G374" s="175"/>
      <c r="H374" s="175">
        <f t="shared" si="8"/>
        <v>1.4869274296807236</v>
      </c>
      <c r="I374" s="180"/>
    </row>
    <row r="375" spans="2:9" s="146" customFormat="1" ht="18.75" customHeight="1">
      <c r="B375" s="45" t="s">
        <v>159</v>
      </c>
      <c r="C375" s="174">
        <v>268.64</v>
      </c>
      <c r="D375" s="174">
        <v>291.87</v>
      </c>
      <c r="E375" s="174"/>
      <c r="F375" s="174">
        <v>316</v>
      </c>
      <c r="G375" s="175"/>
      <c r="H375" s="175">
        <f t="shared" si="8"/>
        <v>1.0826737931270771</v>
      </c>
      <c r="I375" s="179"/>
    </row>
    <row r="376" spans="2:9" s="146" customFormat="1" ht="18.75" customHeight="1">
      <c r="B376" s="45" t="s">
        <v>160</v>
      </c>
      <c r="C376" s="174"/>
      <c r="D376" s="174"/>
      <c r="E376" s="174"/>
      <c r="F376" s="174">
        <v>0</v>
      </c>
      <c r="G376" s="175"/>
      <c r="H376" s="175"/>
      <c r="I376" s="179"/>
    </row>
    <row r="377" spans="2:9" s="146" customFormat="1" ht="18.75" customHeight="1">
      <c r="B377" s="45" t="s">
        <v>161</v>
      </c>
      <c r="C377" s="174"/>
      <c r="D377" s="174"/>
      <c r="E377" s="174"/>
      <c r="F377" s="174">
        <v>0</v>
      </c>
      <c r="G377" s="175"/>
      <c r="H377" s="175"/>
      <c r="I377" s="179"/>
    </row>
    <row r="378" spans="2:9" s="146" customFormat="1" ht="18.75" customHeight="1">
      <c r="B378" s="45" t="s">
        <v>396</v>
      </c>
      <c r="C378" s="174"/>
      <c r="D378" s="174">
        <v>4</v>
      </c>
      <c r="E378" s="174"/>
      <c r="F378" s="174">
        <v>4</v>
      </c>
      <c r="G378" s="175"/>
      <c r="H378" s="175">
        <f t="shared" si="8"/>
        <v>1</v>
      </c>
      <c r="I378" s="179"/>
    </row>
    <row r="379" spans="2:9" s="146" customFormat="1" ht="18.75" customHeight="1">
      <c r="B379" s="45" t="s">
        <v>397</v>
      </c>
      <c r="C379" s="174">
        <v>42</v>
      </c>
      <c r="D379" s="174">
        <v>42</v>
      </c>
      <c r="E379" s="174"/>
      <c r="F379" s="174">
        <v>15</v>
      </c>
      <c r="G379" s="175"/>
      <c r="H379" s="175">
        <f t="shared" si="8"/>
        <v>0.35714285714285715</v>
      </c>
      <c r="I379" s="179"/>
    </row>
    <row r="380" spans="2:9" s="146" customFormat="1" ht="18.75" customHeight="1">
      <c r="B380" s="45" t="s">
        <v>398</v>
      </c>
      <c r="C380" s="174"/>
      <c r="D380" s="174"/>
      <c r="E380" s="174"/>
      <c r="F380" s="174">
        <v>6</v>
      </c>
      <c r="G380" s="175"/>
      <c r="H380" s="175"/>
      <c r="I380" s="179"/>
    </row>
    <row r="381" spans="2:9" s="146" customFormat="1" ht="18.75" customHeight="1">
      <c r="B381" s="45" t="s">
        <v>399</v>
      </c>
      <c r="C381" s="174">
        <v>21</v>
      </c>
      <c r="D381" s="174">
        <v>21</v>
      </c>
      <c r="E381" s="174"/>
      <c r="F381" s="174">
        <v>40</v>
      </c>
      <c r="G381" s="175"/>
      <c r="H381" s="175">
        <f t="shared" si="8"/>
        <v>1.9047619047619047</v>
      </c>
      <c r="I381" s="179"/>
    </row>
    <row r="382" spans="2:9" s="146" customFormat="1" ht="18.75" customHeight="1">
      <c r="B382" s="45" t="s">
        <v>400</v>
      </c>
      <c r="C382" s="174"/>
      <c r="D382" s="174"/>
      <c r="E382" s="174"/>
      <c r="F382" s="174">
        <v>0</v>
      </c>
      <c r="G382" s="175"/>
      <c r="H382" s="175"/>
      <c r="I382" s="179"/>
    </row>
    <row r="383" spans="2:9" s="146" customFormat="1" ht="18.75" customHeight="1">
      <c r="B383" s="45" t="s">
        <v>401</v>
      </c>
      <c r="C383" s="174">
        <v>30.85</v>
      </c>
      <c r="D383" s="174">
        <v>30.85</v>
      </c>
      <c r="E383" s="174"/>
      <c r="F383" s="174">
        <v>20</v>
      </c>
      <c r="G383" s="175"/>
      <c r="H383" s="175">
        <f t="shared" si="8"/>
        <v>0.64829821717990277</v>
      </c>
      <c r="I383" s="179"/>
    </row>
    <row r="384" spans="2:9" s="146" customFormat="1" ht="18.75" customHeight="1">
      <c r="B384" s="45" t="s">
        <v>402</v>
      </c>
      <c r="C384" s="174">
        <v>25</v>
      </c>
      <c r="D384" s="174">
        <v>25</v>
      </c>
      <c r="E384" s="174"/>
      <c r="F384" s="174">
        <v>0</v>
      </c>
      <c r="G384" s="175"/>
      <c r="H384" s="175">
        <f t="shared" si="8"/>
        <v>0</v>
      </c>
      <c r="I384" s="179"/>
    </row>
    <row r="385" spans="2:9" s="146" customFormat="1" ht="18.75" customHeight="1">
      <c r="B385" s="45" t="s">
        <v>403</v>
      </c>
      <c r="C385" s="174"/>
      <c r="D385" s="174"/>
      <c r="E385" s="174"/>
      <c r="F385" s="174">
        <v>0</v>
      </c>
      <c r="G385" s="175"/>
      <c r="H385" s="175"/>
      <c r="I385" s="179"/>
    </row>
    <row r="386" spans="2:9" s="146" customFormat="1" ht="18.75" customHeight="1">
      <c r="B386" s="45" t="s">
        <v>168</v>
      </c>
      <c r="C386" s="174"/>
      <c r="D386" s="174"/>
      <c r="E386" s="174"/>
      <c r="F386" s="174">
        <v>0</v>
      </c>
      <c r="G386" s="175"/>
      <c r="H386" s="175"/>
      <c r="I386" s="179"/>
    </row>
    <row r="387" spans="2:9" s="146" customFormat="1" ht="18.75" customHeight="1">
      <c r="B387" s="45" t="s">
        <v>404</v>
      </c>
      <c r="C387" s="174">
        <v>66.5</v>
      </c>
      <c r="D387" s="174">
        <v>69.5</v>
      </c>
      <c r="E387" s="174"/>
      <c r="F387" s="174">
        <v>319</v>
      </c>
      <c r="G387" s="175"/>
      <c r="H387" s="175">
        <f t="shared" si="8"/>
        <v>4.5899280575539567</v>
      </c>
      <c r="I387" s="179"/>
    </row>
    <row r="388" spans="2:9" s="146" customFormat="1" ht="18.75" customHeight="1">
      <c r="B388" s="30" t="s">
        <v>405</v>
      </c>
      <c r="C388" s="174"/>
      <c r="D388" s="174"/>
      <c r="E388" s="174"/>
      <c r="F388" s="174">
        <v>0</v>
      </c>
      <c r="G388" s="175"/>
      <c r="H388" s="175"/>
      <c r="I388" s="179"/>
    </row>
    <row r="389" spans="2:9" s="146" customFormat="1" ht="18.75" customHeight="1">
      <c r="B389" s="45" t="s">
        <v>159</v>
      </c>
      <c r="C389" s="174"/>
      <c r="D389" s="174"/>
      <c r="E389" s="174"/>
      <c r="F389" s="174">
        <v>0</v>
      </c>
      <c r="G389" s="175"/>
      <c r="H389" s="175"/>
      <c r="I389" s="179"/>
    </row>
    <row r="390" spans="2:9" s="146" customFormat="1" ht="18.75" customHeight="1">
      <c r="B390" s="45" t="s">
        <v>160</v>
      </c>
      <c r="C390" s="174"/>
      <c r="D390" s="174"/>
      <c r="E390" s="174"/>
      <c r="F390" s="174">
        <v>0</v>
      </c>
      <c r="G390" s="175"/>
      <c r="H390" s="175"/>
      <c r="I390" s="179"/>
    </row>
    <row r="391" spans="2:9" s="146" customFormat="1" ht="18.75" customHeight="1">
      <c r="B391" s="45" t="s">
        <v>161</v>
      </c>
      <c r="C391" s="174"/>
      <c r="D391" s="174"/>
      <c r="E391" s="174"/>
      <c r="F391" s="174">
        <v>0</v>
      </c>
      <c r="G391" s="175"/>
      <c r="H391" s="175"/>
      <c r="I391" s="179"/>
    </row>
    <row r="392" spans="2:9" s="146" customFormat="1" ht="18.75" customHeight="1">
      <c r="B392" s="45" t="s">
        <v>406</v>
      </c>
      <c r="C392" s="174"/>
      <c r="D392" s="174"/>
      <c r="E392" s="174"/>
      <c r="F392" s="174">
        <v>0</v>
      </c>
      <c r="G392" s="175"/>
      <c r="H392" s="175"/>
      <c r="I392" s="179"/>
    </row>
    <row r="393" spans="2:9" s="146" customFormat="1" ht="18.75" customHeight="1">
      <c r="B393" s="45" t="s">
        <v>407</v>
      </c>
      <c r="C393" s="174"/>
      <c r="D393" s="174"/>
      <c r="E393" s="174"/>
      <c r="F393" s="174">
        <v>0</v>
      </c>
      <c r="G393" s="175"/>
      <c r="H393" s="175"/>
      <c r="I393" s="179"/>
    </row>
    <row r="394" spans="2:9" s="146" customFormat="1" ht="18.75" customHeight="1">
      <c r="B394" s="45" t="s">
        <v>408</v>
      </c>
      <c r="C394" s="174"/>
      <c r="D394" s="174"/>
      <c r="E394" s="174"/>
      <c r="F394" s="174">
        <v>0</v>
      </c>
      <c r="G394" s="175"/>
      <c r="H394" s="175"/>
      <c r="I394" s="179"/>
    </row>
    <row r="395" spans="2:9" s="146" customFormat="1" ht="18.75" customHeight="1">
      <c r="B395" s="45" t="s">
        <v>168</v>
      </c>
      <c r="C395" s="174"/>
      <c r="D395" s="174"/>
      <c r="E395" s="174"/>
      <c r="F395" s="174">
        <v>0</v>
      </c>
      <c r="G395" s="175"/>
      <c r="H395" s="175"/>
      <c r="I395" s="179"/>
    </row>
    <row r="396" spans="2:9" s="146" customFormat="1" ht="18.75" customHeight="1">
      <c r="B396" s="45" t="s">
        <v>409</v>
      </c>
      <c r="C396" s="174"/>
      <c r="D396" s="174"/>
      <c r="E396" s="174"/>
      <c r="F396" s="174">
        <v>0</v>
      </c>
      <c r="G396" s="175"/>
      <c r="H396" s="175"/>
      <c r="I396" s="179"/>
    </row>
    <row r="397" spans="2:9" s="146" customFormat="1" ht="18.75" customHeight="1">
      <c r="B397" s="30" t="s">
        <v>410</v>
      </c>
      <c r="C397" s="174"/>
      <c r="D397" s="174"/>
      <c r="E397" s="174"/>
      <c r="F397" s="174">
        <v>866</v>
      </c>
      <c r="G397" s="175"/>
      <c r="H397" s="175"/>
      <c r="I397" s="179"/>
    </row>
    <row r="398" spans="2:9" s="146" customFormat="1" ht="18.75" customHeight="1">
      <c r="B398" s="45" t="s">
        <v>159</v>
      </c>
      <c r="C398" s="174"/>
      <c r="D398" s="174"/>
      <c r="E398" s="174"/>
      <c r="F398" s="174">
        <v>0</v>
      </c>
      <c r="G398" s="175"/>
      <c r="H398" s="175"/>
      <c r="I398" s="179"/>
    </row>
    <row r="399" spans="2:9" s="146" customFormat="1" ht="18.75" customHeight="1">
      <c r="B399" s="45" t="s">
        <v>160</v>
      </c>
      <c r="C399" s="174"/>
      <c r="D399" s="174"/>
      <c r="E399" s="174"/>
      <c r="F399" s="174">
        <v>0</v>
      </c>
      <c r="G399" s="175"/>
      <c r="H399" s="175"/>
      <c r="I399" s="179"/>
    </row>
    <row r="400" spans="2:9" s="146" customFormat="1" ht="18.75" customHeight="1">
      <c r="B400" s="45" t="s">
        <v>161</v>
      </c>
      <c r="C400" s="174"/>
      <c r="D400" s="174"/>
      <c r="E400" s="174"/>
      <c r="F400" s="174">
        <v>0</v>
      </c>
      <c r="G400" s="175"/>
      <c r="H400" s="175"/>
      <c r="I400" s="179"/>
    </row>
    <row r="401" spans="2:9" s="146" customFormat="1" ht="18.75" customHeight="1">
      <c r="B401" s="45" t="s">
        <v>411</v>
      </c>
      <c r="C401" s="174"/>
      <c r="D401" s="174"/>
      <c r="E401" s="174"/>
      <c r="F401" s="174">
        <v>0</v>
      </c>
      <c r="G401" s="175"/>
      <c r="H401" s="175"/>
      <c r="I401" s="179"/>
    </row>
    <row r="402" spans="2:9" s="146" customFormat="1" ht="18.75" customHeight="1">
      <c r="B402" s="45" t="s">
        <v>412</v>
      </c>
      <c r="C402" s="174"/>
      <c r="D402" s="174"/>
      <c r="E402" s="174"/>
      <c r="F402" s="174">
        <v>0</v>
      </c>
      <c r="G402" s="175"/>
      <c r="H402" s="175"/>
      <c r="I402" s="179"/>
    </row>
    <row r="403" spans="2:9" s="146" customFormat="1" ht="18.75" customHeight="1">
      <c r="B403" s="45" t="s">
        <v>413</v>
      </c>
      <c r="C403" s="174"/>
      <c r="D403" s="174"/>
      <c r="E403" s="174"/>
      <c r="F403" s="174">
        <v>866</v>
      </c>
      <c r="G403" s="175"/>
      <c r="H403" s="175"/>
      <c r="I403" s="179"/>
    </row>
    <row r="404" spans="2:9" s="146" customFormat="1" ht="18.75" customHeight="1">
      <c r="B404" s="45" t="s">
        <v>168</v>
      </c>
      <c r="C404" s="174"/>
      <c r="D404" s="174"/>
      <c r="E404" s="174"/>
      <c r="F404" s="174">
        <v>0</v>
      </c>
      <c r="G404" s="175"/>
      <c r="H404" s="175"/>
      <c r="I404" s="179"/>
    </row>
    <row r="405" spans="2:9" s="146" customFormat="1" ht="18.75" customHeight="1">
      <c r="B405" s="45" t="s">
        <v>414</v>
      </c>
      <c r="C405" s="174"/>
      <c r="D405" s="174"/>
      <c r="E405" s="174"/>
      <c r="F405" s="174">
        <v>0</v>
      </c>
      <c r="G405" s="175"/>
      <c r="H405" s="175"/>
      <c r="I405" s="179"/>
    </row>
    <row r="406" spans="2:9" s="163" customFormat="1" ht="18.75" customHeight="1">
      <c r="B406" s="108" t="s">
        <v>415</v>
      </c>
      <c r="C406" s="176">
        <f>SUBTOTAL(9,C407:C413)</f>
        <v>54.78</v>
      </c>
      <c r="D406" s="176">
        <f t="shared" ref="D406:E406" si="9">SUBTOTAL(9,D407:D413)</f>
        <v>123.63</v>
      </c>
      <c r="E406" s="176">
        <f t="shared" si="9"/>
        <v>0</v>
      </c>
      <c r="F406" s="176">
        <v>54</v>
      </c>
      <c r="G406" s="175"/>
      <c r="H406" s="175">
        <f t="shared" ref="H406:H452" si="10">F406/D406</f>
        <v>0.43678718757583113</v>
      </c>
      <c r="I406" s="180"/>
    </row>
    <row r="407" spans="2:9" s="146" customFormat="1" ht="18.75" customHeight="1">
      <c r="B407" s="45" t="s">
        <v>159</v>
      </c>
      <c r="C407" s="174">
        <v>40.78</v>
      </c>
      <c r="D407" s="174">
        <v>48.63</v>
      </c>
      <c r="E407" s="174"/>
      <c r="F407" s="174">
        <v>38</v>
      </c>
      <c r="G407" s="175"/>
      <c r="H407" s="175">
        <f t="shared" si="10"/>
        <v>0.78141065186099112</v>
      </c>
      <c r="I407" s="179"/>
    </row>
    <row r="408" spans="2:9" s="146" customFormat="1" ht="18.75" customHeight="1">
      <c r="B408" s="45" t="s">
        <v>160</v>
      </c>
      <c r="C408" s="174">
        <v>14</v>
      </c>
      <c r="D408" s="174">
        <v>14</v>
      </c>
      <c r="E408" s="174"/>
      <c r="F408" s="174">
        <v>14</v>
      </c>
      <c r="G408" s="175"/>
      <c r="H408" s="175">
        <f t="shared" si="10"/>
        <v>1</v>
      </c>
      <c r="I408" s="179"/>
    </row>
    <row r="409" spans="2:9" s="146" customFormat="1" ht="18.75" customHeight="1">
      <c r="B409" s="45" t="s">
        <v>161</v>
      </c>
      <c r="C409" s="174"/>
      <c r="D409" s="174"/>
      <c r="E409" s="174"/>
      <c r="F409" s="174">
        <v>0</v>
      </c>
      <c r="G409" s="175"/>
      <c r="H409" s="175"/>
      <c r="I409" s="179"/>
    </row>
    <row r="410" spans="2:9" s="146" customFormat="1" ht="18.75" customHeight="1">
      <c r="B410" s="45" t="s">
        <v>416</v>
      </c>
      <c r="C410" s="174"/>
      <c r="D410" s="174"/>
      <c r="E410" s="174"/>
      <c r="F410" s="174">
        <v>0</v>
      </c>
      <c r="G410" s="175"/>
      <c r="H410" s="175"/>
      <c r="I410" s="179"/>
    </row>
    <row r="411" spans="2:9" s="146" customFormat="1" ht="18.75" customHeight="1">
      <c r="B411" s="45" t="s">
        <v>417</v>
      </c>
      <c r="C411" s="174"/>
      <c r="D411" s="174">
        <v>61</v>
      </c>
      <c r="E411" s="174"/>
      <c r="F411" s="174">
        <v>1</v>
      </c>
      <c r="G411" s="175"/>
      <c r="H411" s="175">
        <f t="shared" si="10"/>
        <v>1.6393442622950821E-2</v>
      </c>
      <c r="I411" s="179"/>
    </row>
    <row r="412" spans="2:9" s="146" customFormat="1" ht="18.75" customHeight="1">
      <c r="B412" s="45" t="s">
        <v>168</v>
      </c>
      <c r="C412" s="174"/>
      <c r="D412" s="174"/>
      <c r="E412" s="174"/>
      <c r="F412" s="174">
        <v>0</v>
      </c>
      <c r="G412" s="175"/>
      <c r="H412" s="175"/>
      <c r="I412" s="179"/>
    </row>
    <row r="413" spans="2:9" s="146" customFormat="1" ht="18.75" customHeight="1">
      <c r="B413" s="45" t="s">
        <v>418</v>
      </c>
      <c r="C413" s="174"/>
      <c r="D413" s="174"/>
      <c r="E413" s="174"/>
      <c r="F413" s="174">
        <v>1</v>
      </c>
      <c r="G413" s="175"/>
      <c r="H413" s="175"/>
      <c r="I413" s="179"/>
    </row>
    <row r="414" spans="2:9" s="146" customFormat="1" ht="18.75" customHeight="1">
      <c r="B414" s="30" t="s">
        <v>419</v>
      </c>
      <c r="C414" s="174"/>
      <c r="D414" s="174"/>
      <c r="E414" s="174"/>
      <c r="F414" s="174">
        <v>0</v>
      </c>
      <c r="G414" s="175"/>
      <c r="H414" s="175"/>
      <c r="I414" s="179"/>
    </row>
    <row r="415" spans="2:9" s="146" customFormat="1" ht="18.75" customHeight="1">
      <c r="B415" s="45" t="s">
        <v>159</v>
      </c>
      <c r="C415" s="174"/>
      <c r="D415" s="174"/>
      <c r="E415" s="174"/>
      <c r="F415" s="174">
        <v>0</v>
      </c>
      <c r="G415" s="175"/>
      <c r="H415" s="175"/>
      <c r="I415" s="179"/>
    </row>
    <row r="416" spans="2:9" s="146" customFormat="1" ht="18.75" customHeight="1">
      <c r="B416" s="45" t="s">
        <v>160</v>
      </c>
      <c r="C416" s="174"/>
      <c r="D416" s="174"/>
      <c r="E416" s="174"/>
      <c r="F416" s="174">
        <v>0</v>
      </c>
      <c r="G416" s="175"/>
      <c r="H416" s="175"/>
      <c r="I416" s="179"/>
    </row>
    <row r="417" spans="2:9" s="146" customFormat="1" ht="18.75" customHeight="1">
      <c r="B417" s="45" t="s">
        <v>420</v>
      </c>
      <c r="C417" s="174"/>
      <c r="D417" s="174"/>
      <c r="E417" s="174"/>
      <c r="F417" s="174">
        <v>0</v>
      </c>
      <c r="G417" s="175"/>
      <c r="H417" s="175"/>
      <c r="I417" s="179"/>
    </row>
    <row r="418" spans="2:9" s="146" customFormat="1" ht="18.75" customHeight="1">
      <c r="B418" s="45" t="s">
        <v>421</v>
      </c>
      <c r="C418" s="174"/>
      <c r="D418" s="174"/>
      <c r="E418" s="174"/>
      <c r="F418" s="174">
        <v>0</v>
      </c>
      <c r="G418" s="175"/>
      <c r="H418" s="175"/>
      <c r="I418" s="179"/>
    </row>
    <row r="419" spans="2:9" s="146" customFormat="1" ht="18.75" customHeight="1">
      <c r="B419" s="45" t="s">
        <v>422</v>
      </c>
      <c r="C419" s="174"/>
      <c r="D419" s="174"/>
      <c r="E419" s="174"/>
      <c r="F419" s="174">
        <v>0</v>
      </c>
      <c r="G419" s="175"/>
      <c r="H419" s="175"/>
      <c r="I419" s="179"/>
    </row>
    <row r="420" spans="2:9" s="146" customFormat="1" ht="18.75" customHeight="1">
      <c r="B420" s="45" t="s">
        <v>375</v>
      </c>
      <c r="C420" s="174"/>
      <c r="D420" s="174"/>
      <c r="E420" s="174"/>
      <c r="F420" s="174">
        <v>0</v>
      </c>
      <c r="G420" s="175"/>
      <c r="H420" s="175"/>
      <c r="I420" s="179"/>
    </row>
    <row r="421" spans="2:9" s="146" customFormat="1" ht="18.75" customHeight="1">
      <c r="B421" s="45" t="s">
        <v>423</v>
      </c>
      <c r="C421" s="174"/>
      <c r="D421" s="174"/>
      <c r="E421" s="174"/>
      <c r="F421" s="174">
        <v>0</v>
      </c>
      <c r="G421" s="175"/>
      <c r="H421" s="175"/>
      <c r="I421" s="179"/>
    </row>
    <row r="422" spans="2:9" s="146" customFormat="1" ht="18.75" customHeight="1">
      <c r="B422" s="30" t="s">
        <v>424</v>
      </c>
      <c r="C422" s="174"/>
      <c r="D422" s="174"/>
      <c r="E422" s="174"/>
      <c r="F422" s="174">
        <v>0</v>
      </c>
      <c r="G422" s="175"/>
      <c r="H422" s="175"/>
      <c r="I422" s="179"/>
    </row>
    <row r="423" spans="2:9" s="146" customFormat="1" ht="18.75" customHeight="1">
      <c r="B423" s="45" t="s">
        <v>425</v>
      </c>
      <c r="C423" s="174"/>
      <c r="D423" s="174"/>
      <c r="E423" s="174"/>
      <c r="F423" s="174">
        <v>0</v>
      </c>
      <c r="G423" s="175"/>
      <c r="H423" s="175"/>
      <c r="I423" s="179"/>
    </row>
    <row r="424" spans="2:9" s="146" customFormat="1" ht="18.75" customHeight="1">
      <c r="B424" s="45" t="s">
        <v>159</v>
      </c>
      <c r="C424" s="174"/>
      <c r="D424" s="174"/>
      <c r="E424" s="174"/>
      <c r="F424" s="174">
        <v>0</v>
      </c>
      <c r="G424" s="175"/>
      <c r="H424" s="175"/>
      <c r="I424" s="179"/>
    </row>
    <row r="425" spans="2:9" s="146" customFormat="1" ht="18.75" customHeight="1">
      <c r="B425" s="45" t="s">
        <v>426</v>
      </c>
      <c r="C425" s="174"/>
      <c r="D425" s="174"/>
      <c r="E425" s="174"/>
      <c r="F425" s="174">
        <v>0</v>
      </c>
      <c r="G425" s="175"/>
      <c r="H425" s="175"/>
      <c r="I425" s="179"/>
    </row>
    <row r="426" spans="2:9" s="146" customFormat="1" ht="18.75" customHeight="1">
      <c r="B426" s="45" t="s">
        <v>427</v>
      </c>
      <c r="C426" s="174"/>
      <c r="D426" s="174"/>
      <c r="E426" s="174"/>
      <c r="F426" s="174">
        <v>0</v>
      </c>
      <c r="G426" s="175"/>
      <c r="H426" s="175"/>
      <c r="I426" s="179"/>
    </row>
    <row r="427" spans="2:9" s="146" customFormat="1" ht="18.75" customHeight="1">
      <c r="B427" s="45" t="s">
        <v>428</v>
      </c>
      <c r="C427" s="174"/>
      <c r="D427" s="174"/>
      <c r="E427" s="174"/>
      <c r="F427" s="174">
        <v>0</v>
      </c>
      <c r="G427" s="175"/>
      <c r="H427" s="175"/>
      <c r="I427" s="179"/>
    </row>
    <row r="428" spans="2:9" s="146" customFormat="1" ht="18.75" customHeight="1">
      <c r="B428" s="45" t="s">
        <v>429</v>
      </c>
      <c r="C428" s="174"/>
      <c r="D428" s="174"/>
      <c r="E428" s="174"/>
      <c r="F428" s="174">
        <v>0</v>
      </c>
      <c r="G428" s="175"/>
      <c r="H428" s="175"/>
      <c r="I428" s="179"/>
    </row>
    <row r="429" spans="2:9" s="146" customFormat="1" ht="18.75" customHeight="1">
      <c r="B429" s="45" t="s">
        <v>430</v>
      </c>
      <c r="C429" s="174"/>
      <c r="D429" s="174"/>
      <c r="E429" s="174"/>
      <c r="F429" s="174">
        <v>0</v>
      </c>
      <c r="G429" s="175"/>
      <c r="H429" s="175"/>
      <c r="I429" s="179"/>
    </row>
    <row r="430" spans="2:9" s="146" customFormat="1" ht="18.75" customHeight="1">
      <c r="B430" s="45" t="s">
        <v>431</v>
      </c>
      <c r="C430" s="174"/>
      <c r="D430" s="174"/>
      <c r="E430" s="174"/>
      <c r="F430" s="174">
        <v>0</v>
      </c>
      <c r="G430" s="175"/>
      <c r="H430" s="175"/>
      <c r="I430" s="179"/>
    </row>
    <row r="431" spans="2:9" s="146" customFormat="1" ht="18.75" customHeight="1">
      <c r="B431" s="30" t="s">
        <v>432</v>
      </c>
      <c r="C431" s="174"/>
      <c r="D431" s="174"/>
      <c r="E431" s="174"/>
      <c r="F431" s="174">
        <v>0</v>
      </c>
      <c r="G431" s="175"/>
      <c r="H431" s="175"/>
      <c r="I431" s="179"/>
    </row>
    <row r="432" spans="2:9" s="146" customFormat="1" ht="18.75" customHeight="1">
      <c r="B432" s="45" t="s">
        <v>433</v>
      </c>
      <c r="C432" s="174"/>
      <c r="D432" s="174"/>
      <c r="E432" s="174"/>
      <c r="F432" s="174">
        <v>0</v>
      </c>
      <c r="G432" s="175"/>
      <c r="H432" s="175"/>
      <c r="I432" s="179"/>
    </row>
    <row r="433" spans="2:9" s="146" customFormat="1" ht="18.75" customHeight="1">
      <c r="B433" s="45" t="s">
        <v>434</v>
      </c>
      <c r="C433" s="174"/>
      <c r="D433" s="174"/>
      <c r="E433" s="174"/>
      <c r="F433" s="174">
        <v>0</v>
      </c>
      <c r="G433" s="175"/>
      <c r="H433" s="175"/>
      <c r="I433" s="179"/>
    </row>
    <row r="434" spans="2:9" s="165" customFormat="1" ht="18.75" customHeight="1">
      <c r="B434" s="114" t="s">
        <v>435</v>
      </c>
      <c r="C434" s="185">
        <f>C435+C440+C449+C470+C474+C487</f>
        <v>17682.050000000003</v>
      </c>
      <c r="D434" s="185">
        <f>D435+D440+D449+D470+D474+D487</f>
        <v>30796.399999999998</v>
      </c>
      <c r="E434" s="174"/>
      <c r="F434" s="185">
        <v>29567</v>
      </c>
      <c r="G434" s="175"/>
      <c r="H434" s="175">
        <f t="shared" si="10"/>
        <v>0.96007974958111997</v>
      </c>
      <c r="I434" s="186"/>
    </row>
    <row r="435" spans="2:9" s="163" customFormat="1" ht="18.75" customHeight="1">
      <c r="B435" s="108" t="s">
        <v>436</v>
      </c>
      <c r="C435" s="176">
        <f>SUBTOTAL(9,C436:C439)</f>
        <v>2164.25</v>
      </c>
      <c r="D435" s="176">
        <f>SUBTOTAL(9,D436:D439)</f>
        <v>2475.1700000000005</v>
      </c>
      <c r="E435" s="174"/>
      <c r="F435" s="176">
        <v>1665</v>
      </c>
      <c r="G435" s="175"/>
      <c r="H435" s="175">
        <f t="shared" si="10"/>
        <v>0.67268106837106123</v>
      </c>
      <c r="I435" s="180"/>
    </row>
    <row r="436" spans="2:9" s="146" customFormat="1" ht="18.75" customHeight="1">
      <c r="B436" s="45" t="s">
        <v>159</v>
      </c>
      <c r="C436" s="174">
        <v>1424.43</v>
      </c>
      <c r="D436" s="174">
        <v>1470.15</v>
      </c>
      <c r="E436" s="174"/>
      <c r="F436" s="174">
        <v>595</v>
      </c>
      <c r="G436" s="175"/>
      <c r="H436" s="175">
        <f t="shared" si="10"/>
        <v>0.40472060674080873</v>
      </c>
      <c r="I436" s="179"/>
    </row>
    <row r="437" spans="2:9" s="146" customFormat="1" ht="18.75" customHeight="1">
      <c r="B437" s="45" t="s">
        <v>160</v>
      </c>
      <c r="C437" s="174"/>
      <c r="D437" s="174">
        <v>1005.2</v>
      </c>
      <c r="E437" s="174"/>
      <c r="F437" s="174">
        <v>413</v>
      </c>
      <c r="G437" s="175"/>
      <c r="H437" s="175">
        <f t="shared" si="10"/>
        <v>0.41086350974930358</v>
      </c>
      <c r="I437" s="179"/>
    </row>
    <row r="438" spans="2:9" s="146" customFormat="1" ht="18.75" customHeight="1">
      <c r="B438" s="45" t="s">
        <v>161</v>
      </c>
      <c r="C438" s="174"/>
      <c r="D438" s="174"/>
      <c r="E438" s="174"/>
      <c r="F438" s="174">
        <v>430</v>
      </c>
      <c r="G438" s="175"/>
      <c r="H438" s="175"/>
      <c r="I438" s="179"/>
    </row>
    <row r="439" spans="2:9" s="146" customFormat="1" ht="18.75" customHeight="1">
      <c r="B439" s="45" t="s">
        <v>437</v>
      </c>
      <c r="C439" s="174">
        <v>739.82</v>
      </c>
      <c r="D439" s="174">
        <v>-0.17999999999995001</v>
      </c>
      <c r="E439" s="174"/>
      <c r="F439" s="174">
        <v>227</v>
      </c>
      <c r="G439" s="175"/>
      <c r="H439" s="175">
        <f t="shared" si="10"/>
        <v>-1261.1111111114615</v>
      </c>
      <c r="I439" s="179"/>
    </row>
    <row r="440" spans="2:9" s="163" customFormat="1" ht="18.75" customHeight="1">
      <c r="B440" s="108" t="s">
        <v>438</v>
      </c>
      <c r="C440" s="176">
        <f>SUBTOTAL(9,C441:C448)</f>
        <v>6258.920000000001</v>
      </c>
      <c r="D440" s="176">
        <f>SUBTOTAL(9,D441:D448)</f>
        <v>10883.68</v>
      </c>
      <c r="E440" s="174"/>
      <c r="F440" s="176">
        <v>12115</v>
      </c>
      <c r="G440" s="175"/>
      <c r="H440" s="175">
        <f t="shared" si="10"/>
        <v>1.1131345280272849</v>
      </c>
      <c r="I440" s="180"/>
    </row>
    <row r="441" spans="2:9" s="146" customFormat="1" ht="18.75" customHeight="1">
      <c r="B441" s="45" t="s">
        <v>439</v>
      </c>
      <c r="C441" s="174">
        <v>24.72</v>
      </c>
      <c r="D441" s="174">
        <v>59.64</v>
      </c>
      <c r="E441" s="174"/>
      <c r="F441" s="174">
        <v>204</v>
      </c>
      <c r="G441" s="175"/>
      <c r="H441" s="175">
        <f t="shared" si="10"/>
        <v>3.4205231388329977</v>
      </c>
      <c r="I441" s="179"/>
    </row>
    <row r="442" spans="2:9" s="146" customFormat="1" ht="18.75" customHeight="1">
      <c r="B442" s="45" t="s">
        <v>440</v>
      </c>
      <c r="C442" s="174"/>
      <c r="D442" s="174"/>
      <c r="E442" s="174"/>
      <c r="F442" s="174">
        <v>7</v>
      </c>
      <c r="G442" s="175"/>
      <c r="H442" s="175"/>
      <c r="I442" s="179"/>
    </row>
    <row r="443" spans="2:9" s="146" customFormat="1" ht="18.75" customHeight="1">
      <c r="B443" s="45" t="s">
        <v>441</v>
      </c>
      <c r="C443" s="174"/>
      <c r="D443" s="174"/>
      <c r="E443" s="174"/>
      <c r="F443" s="174">
        <v>117</v>
      </c>
      <c r="G443" s="175"/>
      <c r="H443" s="175"/>
      <c r="I443" s="179"/>
    </row>
    <row r="444" spans="2:9" s="146" customFormat="1" ht="18.75" customHeight="1">
      <c r="B444" s="45" t="s">
        <v>442</v>
      </c>
      <c r="C444" s="174">
        <v>5598.35</v>
      </c>
      <c r="D444" s="174">
        <v>10188.19</v>
      </c>
      <c r="E444" s="174"/>
      <c r="F444" s="174">
        <v>11739</v>
      </c>
      <c r="G444" s="175"/>
      <c r="H444" s="175">
        <f t="shared" si="10"/>
        <v>1.1522164388375167</v>
      </c>
      <c r="I444" s="179"/>
    </row>
    <row r="445" spans="2:9" s="146" customFormat="1" ht="18.75" customHeight="1">
      <c r="B445" s="45" t="s">
        <v>443</v>
      </c>
      <c r="C445" s="174"/>
      <c r="D445" s="174"/>
      <c r="E445" s="174"/>
      <c r="F445" s="174">
        <v>5</v>
      </c>
      <c r="G445" s="175"/>
      <c r="H445" s="175"/>
      <c r="I445" s="179"/>
    </row>
    <row r="446" spans="2:9" s="146" customFormat="1" ht="18.75" customHeight="1">
      <c r="B446" s="45" t="s">
        <v>444</v>
      </c>
      <c r="C446" s="174"/>
      <c r="D446" s="174"/>
      <c r="E446" s="174"/>
      <c r="F446" s="174">
        <v>0</v>
      </c>
      <c r="G446" s="175"/>
      <c r="H446" s="175"/>
      <c r="I446" s="179"/>
    </row>
    <row r="447" spans="2:9" s="146" customFormat="1" ht="18.75" customHeight="1">
      <c r="B447" s="45" t="s">
        <v>445</v>
      </c>
      <c r="C447" s="174"/>
      <c r="D447" s="174"/>
      <c r="E447" s="174"/>
      <c r="F447" s="174">
        <v>0</v>
      </c>
      <c r="G447" s="175"/>
      <c r="H447" s="175"/>
      <c r="I447" s="179"/>
    </row>
    <row r="448" spans="2:9" s="146" customFormat="1" ht="18.75" customHeight="1">
      <c r="B448" s="45" t="s">
        <v>446</v>
      </c>
      <c r="C448" s="174">
        <v>635.85</v>
      </c>
      <c r="D448" s="174">
        <v>635.85</v>
      </c>
      <c r="E448" s="174"/>
      <c r="F448" s="174">
        <v>43</v>
      </c>
      <c r="G448" s="175"/>
      <c r="H448" s="175">
        <f t="shared" si="10"/>
        <v>6.7626012424313903E-2</v>
      </c>
      <c r="I448" s="179"/>
    </row>
    <row r="449" spans="2:9" s="163" customFormat="1" ht="18.75" customHeight="1">
      <c r="B449" s="108" t="s">
        <v>447</v>
      </c>
      <c r="C449" s="176">
        <f>SUBTOTAL(9,C450:C455)</f>
        <v>3895.5699999999997</v>
      </c>
      <c r="D449" s="176">
        <f>SUBTOTAL(9,D450:D455)</f>
        <v>13710.57</v>
      </c>
      <c r="E449" s="174"/>
      <c r="F449" s="176">
        <v>13089</v>
      </c>
      <c r="G449" s="175"/>
      <c r="H449" s="175">
        <f t="shared" si="10"/>
        <v>0.95466490452256914</v>
      </c>
      <c r="I449" s="180"/>
    </row>
    <row r="450" spans="2:9" s="146" customFormat="1" ht="18.75" customHeight="1">
      <c r="B450" s="45" t="s">
        <v>448</v>
      </c>
      <c r="C450" s="174"/>
      <c r="D450" s="174"/>
      <c r="E450" s="174"/>
      <c r="F450" s="174">
        <v>0</v>
      </c>
      <c r="G450" s="175"/>
      <c r="H450" s="175"/>
      <c r="I450" s="179"/>
    </row>
    <row r="451" spans="2:9" s="146" customFormat="1" ht="18.75" customHeight="1">
      <c r="B451" s="45" t="s">
        <v>449</v>
      </c>
      <c r="C451" s="174"/>
      <c r="D451" s="174">
        <v>2000</v>
      </c>
      <c r="E451" s="174"/>
      <c r="F451" s="174">
        <v>298</v>
      </c>
      <c r="G451" s="175"/>
      <c r="H451" s="175">
        <f t="shared" si="10"/>
        <v>0.14899999999999999</v>
      </c>
      <c r="I451" s="179"/>
    </row>
    <row r="452" spans="2:9" s="146" customFormat="1" ht="18.75" customHeight="1">
      <c r="B452" s="45" t="s">
        <v>450</v>
      </c>
      <c r="C452" s="174">
        <v>506.74</v>
      </c>
      <c r="D452" s="174">
        <v>2089.7399999999998</v>
      </c>
      <c r="E452" s="174"/>
      <c r="F452" s="174">
        <v>4846</v>
      </c>
      <c r="G452" s="175"/>
      <c r="H452" s="175">
        <f t="shared" si="10"/>
        <v>2.3189487687463513</v>
      </c>
      <c r="I452" s="179"/>
    </row>
    <row r="453" spans="2:9" s="146" customFormat="1" ht="18.75" customHeight="1">
      <c r="B453" s="45" t="s">
        <v>451</v>
      </c>
      <c r="C453" s="174"/>
      <c r="D453" s="174"/>
      <c r="E453" s="174"/>
      <c r="F453" s="174">
        <v>2</v>
      </c>
      <c r="G453" s="175"/>
      <c r="H453" s="175"/>
      <c r="I453" s="179"/>
    </row>
    <row r="454" spans="2:9" s="146" customFormat="1" ht="18.75" customHeight="1">
      <c r="B454" s="45" t="s">
        <v>452</v>
      </c>
      <c r="C454" s="174">
        <v>3161.83</v>
      </c>
      <c r="D454" s="174">
        <v>8943.83</v>
      </c>
      <c r="E454" s="174"/>
      <c r="F454" s="174">
        <v>7788</v>
      </c>
      <c r="G454" s="175"/>
      <c r="H454" s="175">
        <f t="shared" ref="H454:H516" si="11">F454/D454</f>
        <v>0.87076789250242903</v>
      </c>
      <c r="I454" s="179"/>
    </row>
    <row r="455" spans="2:9" s="146" customFormat="1" ht="18.75" customHeight="1">
      <c r="B455" s="45" t="s">
        <v>453</v>
      </c>
      <c r="C455" s="174">
        <v>227</v>
      </c>
      <c r="D455" s="174">
        <v>677</v>
      </c>
      <c r="E455" s="174"/>
      <c r="F455" s="174">
        <v>155</v>
      </c>
      <c r="G455" s="175"/>
      <c r="H455" s="175">
        <f t="shared" si="11"/>
        <v>0.22895125553914328</v>
      </c>
      <c r="I455" s="179"/>
    </row>
    <row r="456" spans="2:9" s="146" customFormat="1" ht="18.75" customHeight="1">
      <c r="B456" s="30" t="s">
        <v>454</v>
      </c>
      <c r="C456" s="174"/>
      <c r="D456" s="174"/>
      <c r="E456" s="174"/>
      <c r="F456" s="174">
        <v>0</v>
      </c>
      <c r="G456" s="175"/>
      <c r="H456" s="175"/>
      <c r="I456" s="179"/>
    </row>
    <row r="457" spans="2:9" s="146" customFormat="1" ht="18.75" customHeight="1">
      <c r="B457" s="45" t="s">
        <v>455</v>
      </c>
      <c r="C457" s="174"/>
      <c r="D457" s="174"/>
      <c r="E457" s="174"/>
      <c r="F457" s="174">
        <v>0</v>
      </c>
      <c r="G457" s="175"/>
      <c r="H457" s="175"/>
      <c r="I457" s="179"/>
    </row>
    <row r="458" spans="2:9" s="146" customFormat="1" ht="18.75" customHeight="1">
      <c r="B458" s="45" t="s">
        <v>456</v>
      </c>
      <c r="C458" s="174"/>
      <c r="D458" s="174"/>
      <c r="E458" s="174"/>
      <c r="F458" s="174">
        <v>0</v>
      </c>
      <c r="G458" s="175"/>
      <c r="H458" s="175"/>
      <c r="I458" s="179"/>
    </row>
    <row r="459" spans="2:9" s="146" customFormat="1" ht="18.75" customHeight="1">
      <c r="B459" s="45" t="s">
        <v>457</v>
      </c>
      <c r="C459" s="174"/>
      <c r="D459" s="174"/>
      <c r="E459" s="174"/>
      <c r="F459" s="174">
        <v>0</v>
      </c>
      <c r="G459" s="175"/>
      <c r="H459" s="175"/>
      <c r="I459" s="179"/>
    </row>
    <row r="460" spans="2:9" s="146" customFormat="1" ht="18.75" customHeight="1">
      <c r="B460" s="45" t="s">
        <v>458</v>
      </c>
      <c r="C460" s="174"/>
      <c r="D460" s="174"/>
      <c r="E460" s="174"/>
      <c r="F460" s="174">
        <v>0</v>
      </c>
      <c r="G460" s="175"/>
      <c r="H460" s="175"/>
      <c r="I460" s="179"/>
    </row>
    <row r="461" spans="2:9" s="146" customFormat="1" ht="18.75" customHeight="1">
      <c r="B461" s="45" t="s">
        <v>459</v>
      </c>
      <c r="C461" s="174"/>
      <c r="D461" s="174"/>
      <c r="E461" s="174"/>
      <c r="F461" s="174">
        <v>0</v>
      </c>
      <c r="G461" s="175"/>
      <c r="H461" s="175"/>
      <c r="I461" s="179"/>
    </row>
    <row r="462" spans="2:9" s="146" customFormat="1" ht="18.75" customHeight="1">
      <c r="B462" s="30" t="s">
        <v>460</v>
      </c>
      <c r="C462" s="174"/>
      <c r="D462" s="174"/>
      <c r="E462" s="174"/>
      <c r="F462" s="174">
        <v>1401</v>
      </c>
      <c r="G462" s="175"/>
      <c r="H462" s="175"/>
      <c r="I462" s="179"/>
    </row>
    <row r="463" spans="2:9" s="146" customFormat="1" ht="18.75" customHeight="1">
      <c r="B463" s="45" t="s">
        <v>461</v>
      </c>
      <c r="C463" s="174"/>
      <c r="D463" s="174"/>
      <c r="E463" s="174"/>
      <c r="F463" s="174">
        <v>1401</v>
      </c>
      <c r="G463" s="175"/>
      <c r="H463" s="175"/>
      <c r="I463" s="179"/>
    </row>
    <row r="464" spans="2:9" s="146" customFormat="1" ht="18.75" customHeight="1">
      <c r="B464" s="45" t="s">
        <v>462</v>
      </c>
      <c r="C464" s="174"/>
      <c r="D464" s="174"/>
      <c r="E464" s="174"/>
      <c r="F464" s="174">
        <v>0</v>
      </c>
      <c r="G464" s="175"/>
      <c r="H464" s="175"/>
      <c r="I464" s="179"/>
    </row>
    <row r="465" spans="2:9" s="146" customFormat="1" ht="18.75" customHeight="1">
      <c r="B465" s="45" t="s">
        <v>463</v>
      </c>
      <c r="C465" s="174"/>
      <c r="D465" s="174"/>
      <c r="E465" s="174"/>
      <c r="F465" s="174">
        <v>0</v>
      </c>
      <c r="G465" s="175"/>
      <c r="H465" s="175"/>
      <c r="I465" s="179"/>
    </row>
    <row r="466" spans="2:9" s="146" customFormat="1" ht="18.75" customHeight="1">
      <c r="B466" s="30" t="s">
        <v>464</v>
      </c>
      <c r="C466" s="174"/>
      <c r="D466" s="174"/>
      <c r="E466" s="174"/>
      <c r="F466" s="174">
        <v>0</v>
      </c>
      <c r="G466" s="175"/>
      <c r="H466" s="175"/>
      <c r="I466" s="179"/>
    </row>
    <row r="467" spans="2:9" s="146" customFormat="1" ht="18.75" customHeight="1">
      <c r="B467" s="45" t="s">
        <v>465</v>
      </c>
      <c r="C467" s="174"/>
      <c r="D467" s="174"/>
      <c r="E467" s="174"/>
      <c r="F467" s="174">
        <v>0</v>
      </c>
      <c r="G467" s="175"/>
      <c r="H467" s="175"/>
      <c r="I467" s="179"/>
    </row>
    <row r="468" spans="2:9" s="146" customFormat="1" ht="18.75" customHeight="1">
      <c r="B468" s="45" t="s">
        <v>466</v>
      </c>
      <c r="C468" s="174"/>
      <c r="D468" s="174"/>
      <c r="E468" s="174"/>
      <c r="F468" s="174">
        <v>0</v>
      </c>
      <c r="G468" s="175"/>
      <c r="H468" s="175"/>
      <c r="I468" s="179"/>
    </row>
    <row r="469" spans="2:9" s="146" customFormat="1" ht="18.75" customHeight="1">
      <c r="B469" s="45" t="s">
        <v>467</v>
      </c>
      <c r="C469" s="174"/>
      <c r="D469" s="174"/>
      <c r="E469" s="174"/>
      <c r="F469" s="174">
        <v>0</v>
      </c>
      <c r="G469" s="175"/>
      <c r="H469" s="175"/>
      <c r="I469" s="179"/>
    </row>
    <row r="470" spans="2:9" s="163" customFormat="1" ht="18.75" customHeight="1">
      <c r="B470" s="108" t="s">
        <v>468</v>
      </c>
      <c r="C470" s="176">
        <f>SUBTOTAL(9,C471)</f>
        <v>0</v>
      </c>
      <c r="D470" s="176">
        <f>SUBTOTAL(9,D471)</f>
        <v>1.5</v>
      </c>
      <c r="E470" s="174"/>
      <c r="F470" s="176">
        <v>2</v>
      </c>
      <c r="G470" s="175"/>
      <c r="H470" s="175">
        <f t="shared" si="11"/>
        <v>1.3333333333333333</v>
      </c>
      <c r="I470" s="180"/>
    </row>
    <row r="471" spans="2:9" s="146" customFormat="1" ht="18.75" customHeight="1">
      <c r="B471" s="45" t="s">
        <v>469</v>
      </c>
      <c r="C471" s="174"/>
      <c r="D471" s="174">
        <v>1.5</v>
      </c>
      <c r="E471" s="174"/>
      <c r="F471" s="174">
        <v>2</v>
      </c>
      <c r="G471" s="175"/>
      <c r="H471" s="175">
        <f t="shared" si="11"/>
        <v>1.3333333333333333</v>
      </c>
      <c r="I471" s="179"/>
    </row>
    <row r="472" spans="2:9" s="146" customFormat="1" ht="18.75" customHeight="1">
      <c r="B472" s="45" t="s">
        <v>470</v>
      </c>
      <c r="C472" s="174"/>
      <c r="D472" s="174"/>
      <c r="E472" s="174"/>
      <c r="F472" s="174">
        <v>0</v>
      </c>
      <c r="G472" s="175"/>
      <c r="H472" s="175"/>
      <c r="I472" s="179"/>
    </row>
    <row r="473" spans="2:9" s="146" customFormat="1" ht="18.75" customHeight="1">
      <c r="B473" s="45" t="s">
        <v>471</v>
      </c>
      <c r="C473" s="174"/>
      <c r="D473" s="174"/>
      <c r="E473" s="174"/>
      <c r="F473" s="174">
        <v>0</v>
      </c>
      <c r="G473" s="175"/>
      <c r="H473" s="175"/>
      <c r="I473" s="179"/>
    </row>
    <row r="474" spans="2:9" s="163" customFormat="1" ht="18.75" customHeight="1">
      <c r="B474" s="108" t="s">
        <v>472</v>
      </c>
      <c r="C474" s="176">
        <f>SUBTOTAL(9,C475:C476)</f>
        <v>3660.5</v>
      </c>
      <c r="D474" s="176">
        <f>SUBTOTAL(9,D475:D476)</f>
        <v>3725.67</v>
      </c>
      <c r="E474" s="174"/>
      <c r="F474" s="176">
        <v>1135</v>
      </c>
      <c r="G474" s="175"/>
      <c r="H474" s="175">
        <f t="shared" si="11"/>
        <v>0.30464319169437981</v>
      </c>
      <c r="I474" s="180"/>
    </row>
    <row r="475" spans="2:9" s="146" customFormat="1" ht="18.75" customHeight="1">
      <c r="B475" s="45" t="s">
        <v>473</v>
      </c>
      <c r="C475" s="174"/>
      <c r="D475" s="174"/>
      <c r="E475" s="174"/>
      <c r="F475" s="174">
        <v>30</v>
      </c>
      <c r="G475" s="175"/>
      <c r="H475" s="175"/>
      <c r="I475" s="179"/>
    </row>
    <row r="476" spans="2:9" s="146" customFormat="1" ht="18.75" customHeight="1">
      <c r="B476" s="45" t="s">
        <v>474</v>
      </c>
      <c r="C476" s="174">
        <v>3660.5</v>
      </c>
      <c r="D476" s="174">
        <v>3725.67</v>
      </c>
      <c r="E476" s="174"/>
      <c r="F476" s="174">
        <v>1105</v>
      </c>
      <c r="G476" s="175"/>
      <c r="H476" s="175">
        <f t="shared" si="11"/>
        <v>0.29659094874210545</v>
      </c>
      <c r="I476" s="179"/>
    </row>
    <row r="477" spans="2:9" s="146" customFormat="1" ht="18.75" customHeight="1">
      <c r="B477" s="45" t="s">
        <v>475</v>
      </c>
      <c r="C477" s="174"/>
      <c r="D477" s="174"/>
      <c r="E477" s="174"/>
      <c r="F477" s="174">
        <v>0</v>
      </c>
      <c r="G477" s="175"/>
      <c r="H477" s="175"/>
      <c r="I477" s="179"/>
    </row>
    <row r="478" spans="2:9" s="146" customFormat="1" ht="18.75" customHeight="1">
      <c r="B478" s="45" t="s">
        <v>476</v>
      </c>
      <c r="C478" s="174"/>
      <c r="D478" s="174"/>
      <c r="E478" s="174"/>
      <c r="F478" s="174">
        <v>0</v>
      </c>
      <c r="G478" s="175"/>
      <c r="H478" s="175"/>
      <c r="I478" s="179"/>
    </row>
    <row r="479" spans="2:9" s="146" customFormat="1" ht="18.75" customHeight="1">
      <c r="B479" s="45" t="s">
        <v>477</v>
      </c>
      <c r="C479" s="174"/>
      <c r="D479" s="174"/>
      <c r="E479" s="174"/>
      <c r="F479" s="174">
        <v>0</v>
      </c>
      <c r="G479" s="175"/>
      <c r="H479" s="175"/>
      <c r="I479" s="179"/>
    </row>
    <row r="480" spans="2:9" s="146" customFormat="1" ht="18.75" customHeight="1">
      <c r="B480" s="30" t="s">
        <v>478</v>
      </c>
      <c r="C480" s="174"/>
      <c r="D480" s="174"/>
      <c r="E480" s="174"/>
      <c r="F480" s="174">
        <v>160</v>
      </c>
      <c r="G480" s="175"/>
      <c r="H480" s="175"/>
      <c r="I480" s="179"/>
    </row>
    <row r="481" spans="2:9" s="146" customFormat="1" ht="18.75" customHeight="1">
      <c r="B481" s="45" t="s">
        <v>479</v>
      </c>
      <c r="C481" s="174"/>
      <c r="D481" s="174"/>
      <c r="E481" s="174"/>
      <c r="F481" s="174">
        <v>0</v>
      </c>
      <c r="G481" s="175"/>
      <c r="H481" s="175"/>
      <c r="I481" s="179"/>
    </row>
    <row r="482" spans="2:9" s="146" customFormat="1" ht="18.75" customHeight="1">
      <c r="B482" s="45" t="s">
        <v>480</v>
      </c>
      <c r="C482" s="174"/>
      <c r="D482" s="174"/>
      <c r="E482" s="174"/>
      <c r="F482" s="174">
        <v>0</v>
      </c>
      <c r="G482" s="175"/>
      <c r="H482" s="175"/>
      <c r="I482" s="179"/>
    </row>
    <row r="483" spans="2:9" s="146" customFormat="1" ht="18.75" customHeight="1">
      <c r="B483" s="45" t="s">
        <v>481</v>
      </c>
      <c r="C483" s="174"/>
      <c r="D483" s="174"/>
      <c r="E483" s="174"/>
      <c r="F483" s="174">
        <v>0</v>
      </c>
      <c r="G483" s="175"/>
      <c r="H483" s="175"/>
      <c r="I483" s="179"/>
    </row>
    <row r="484" spans="2:9" s="146" customFormat="1" ht="18.75" customHeight="1">
      <c r="B484" s="45" t="s">
        <v>482</v>
      </c>
      <c r="C484" s="174"/>
      <c r="D484" s="174"/>
      <c r="E484" s="174"/>
      <c r="F484" s="174">
        <v>0</v>
      </c>
      <c r="G484" s="175"/>
      <c r="H484" s="175"/>
      <c r="I484" s="179"/>
    </row>
    <row r="485" spans="2:9" s="146" customFormat="1" ht="18.75" customHeight="1">
      <c r="B485" s="45" t="s">
        <v>483</v>
      </c>
      <c r="C485" s="174"/>
      <c r="D485" s="174"/>
      <c r="E485" s="174"/>
      <c r="F485" s="174">
        <v>0</v>
      </c>
      <c r="G485" s="175"/>
      <c r="H485" s="175"/>
      <c r="I485" s="179"/>
    </row>
    <row r="486" spans="2:9" s="146" customFormat="1" ht="18.75" customHeight="1">
      <c r="B486" s="45" t="s">
        <v>484</v>
      </c>
      <c r="C486" s="174"/>
      <c r="D486" s="174"/>
      <c r="E486" s="174"/>
      <c r="F486" s="174">
        <v>160</v>
      </c>
      <c r="G486" s="175"/>
      <c r="H486" s="175"/>
      <c r="I486" s="179"/>
    </row>
    <row r="487" spans="2:9" s="163" customFormat="1" ht="18.75" customHeight="1">
      <c r="B487" s="108" t="s">
        <v>485</v>
      </c>
      <c r="C487" s="176">
        <f>SUBTOTAL(9,C488)</f>
        <v>1702.81</v>
      </c>
      <c r="D487" s="176">
        <f>SUBTOTAL(9,D488)</f>
        <v>-0.19000000000005501</v>
      </c>
      <c r="E487" s="174"/>
      <c r="F487" s="176">
        <v>0</v>
      </c>
      <c r="G487" s="175"/>
      <c r="H487" s="175">
        <f t="shared" si="11"/>
        <v>0</v>
      </c>
      <c r="I487" s="180"/>
    </row>
    <row r="488" spans="2:9" s="146" customFormat="1" ht="18.75" customHeight="1">
      <c r="B488" s="45" t="s">
        <v>486</v>
      </c>
      <c r="C488" s="174">
        <v>1702.81</v>
      </c>
      <c r="D488" s="174">
        <v>-0.19000000000005501</v>
      </c>
      <c r="E488" s="174"/>
      <c r="F488" s="174">
        <v>0</v>
      </c>
      <c r="G488" s="175"/>
      <c r="H488" s="175">
        <f t="shared" si="11"/>
        <v>0</v>
      </c>
      <c r="I488" s="179"/>
    </row>
    <row r="489" spans="2:9" s="165" customFormat="1" ht="18.75" customHeight="1">
      <c r="B489" s="114" t="s">
        <v>487</v>
      </c>
      <c r="C489" s="185">
        <f>C490+C510+C516+C521+C526+C540</f>
        <v>4059.2200000000003</v>
      </c>
      <c r="D489" s="185">
        <v>2052</v>
      </c>
      <c r="E489" s="185">
        <f t="shared" ref="E489" si="12">E490+E510+E516+E521+E526+E540</f>
        <v>0</v>
      </c>
      <c r="F489" s="185">
        <v>2341</v>
      </c>
      <c r="G489" s="175"/>
      <c r="H489" s="175">
        <f t="shared" si="11"/>
        <v>1.1408382066276803</v>
      </c>
      <c r="I489" s="186"/>
    </row>
    <row r="490" spans="2:9" s="163" customFormat="1" ht="18.75" customHeight="1">
      <c r="B490" s="108" t="s">
        <v>488</v>
      </c>
      <c r="C490" s="176">
        <f>SUBTOTAL(9,C491:C494)</f>
        <v>891.48</v>
      </c>
      <c r="D490" s="176">
        <f>SUBTOTAL(9,D491:D494)</f>
        <v>895.69</v>
      </c>
      <c r="E490" s="174"/>
      <c r="F490" s="176">
        <v>377</v>
      </c>
      <c r="G490" s="175"/>
      <c r="H490" s="175">
        <f t="shared" si="11"/>
        <v>0.42090455403097049</v>
      </c>
      <c r="I490" s="180"/>
    </row>
    <row r="491" spans="2:9" s="146" customFormat="1" ht="18.75" customHeight="1">
      <c r="B491" s="45" t="s">
        <v>159</v>
      </c>
      <c r="C491" s="174">
        <v>291.48</v>
      </c>
      <c r="D491" s="174">
        <v>295.69</v>
      </c>
      <c r="E491" s="174"/>
      <c r="F491" s="174">
        <v>359</v>
      </c>
      <c r="G491" s="175"/>
      <c r="H491" s="175">
        <f t="shared" si="11"/>
        <v>1.2141093713010247</v>
      </c>
      <c r="I491" s="179"/>
    </row>
    <row r="492" spans="2:9" s="146" customFormat="1" ht="18.75" customHeight="1">
      <c r="B492" s="45" t="s">
        <v>160</v>
      </c>
      <c r="C492" s="174"/>
      <c r="D492" s="174"/>
      <c r="E492" s="174"/>
      <c r="F492" s="174">
        <v>18</v>
      </c>
      <c r="G492" s="175"/>
      <c r="H492" s="175"/>
      <c r="I492" s="179"/>
    </row>
    <row r="493" spans="2:9" s="146" customFormat="1" ht="18.75" customHeight="1">
      <c r="B493" s="45" t="s">
        <v>161</v>
      </c>
      <c r="C493" s="174"/>
      <c r="D493" s="174"/>
      <c r="E493" s="174"/>
      <c r="F493" s="174">
        <v>0</v>
      </c>
      <c r="G493" s="175"/>
      <c r="H493" s="175"/>
      <c r="I493" s="179"/>
    </row>
    <row r="494" spans="2:9" s="146" customFormat="1" ht="18.75" customHeight="1">
      <c r="B494" s="45" t="s">
        <v>489</v>
      </c>
      <c r="C494" s="174">
        <v>600</v>
      </c>
      <c r="D494" s="174">
        <v>600</v>
      </c>
      <c r="E494" s="174"/>
      <c r="F494" s="174">
        <v>0</v>
      </c>
      <c r="G494" s="175"/>
      <c r="H494" s="175">
        <f t="shared" si="11"/>
        <v>0</v>
      </c>
      <c r="I494" s="179"/>
    </row>
    <row r="495" spans="2:9" s="146" customFormat="1" ht="18.75" customHeight="1">
      <c r="B495" s="30" t="s">
        <v>490</v>
      </c>
      <c r="C495" s="174"/>
      <c r="D495" s="174"/>
      <c r="E495" s="174"/>
      <c r="F495" s="174">
        <v>0</v>
      </c>
      <c r="G495" s="175"/>
      <c r="H495" s="175"/>
      <c r="I495" s="179"/>
    </row>
    <row r="496" spans="2:9" s="146" customFormat="1" ht="18.75" customHeight="1">
      <c r="B496" s="45" t="s">
        <v>491</v>
      </c>
      <c r="C496" s="174"/>
      <c r="D496" s="174"/>
      <c r="E496" s="174"/>
      <c r="F496" s="174">
        <v>0</v>
      </c>
      <c r="G496" s="175"/>
      <c r="H496" s="175"/>
      <c r="I496" s="179"/>
    </row>
    <row r="497" spans="2:9" s="146" customFormat="1" ht="18.75" customHeight="1">
      <c r="B497" s="45" t="s">
        <v>492</v>
      </c>
      <c r="C497" s="174"/>
      <c r="D497" s="174"/>
      <c r="E497" s="174"/>
      <c r="F497" s="174">
        <v>0</v>
      </c>
      <c r="G497" s="175"/>
      <c r="H497" s="175"/>
      <c r="I497" s="179"/>
    </row>
    <row r="498" spans="2:9" s="146" customFormat="1" ht="18.75" customHeight="1">
      <c r="B498" s="45" t="s">
        <v>493</v>
      </c>
      <c r="C498" s="174"/>
      <c r="D498" s="174"/>
      <c r="E498" s="174"/>
      <c r="F498" s="174">
        <v>0</v>
      </c>
      <c r="G498" s="175"/>
      <c r="H498" s="175"/>
      <c r="I498" s="179"/>
    </row>
    <row r="499" spans="2:9" s="146" customFormat="1" ht="18.75" customHeight="1">
      <c r="B499" s="45" t="s">
        <v>494</v>
      </c>
      <c r="C499" s="174"/>
      <c r="D499" s="174"/>
      <c r="E499" s="174"/>
      <c r="F499" s="174">
        <v>0</v>
      </c>
      <c r="G499" s="175"/>
      <c r="H499" s="175"/>
      <c r="I499" s="179"/>
    </row>
    <row r="500" spans="2:9" s="146" customFormat="1" ht="18.75" customHeight="1">
      <c r="B500" s="45" t="s">
        <v>495</v>
      </c>
      <c r="C500" s="174"/>
      <c r="D500" s="174"/>
      <c r="E500" s="174"/>
      <c r="F500" s="174">
        <v>0</v>
      </c>
      <c r="G500" s="175"/>
      <c r="H500" s="175"/>
      <c r="I500" s="179"/>
    </row>
    <row r="501" spans="2:9" s="146" customFormat="1" ht="18.75" customHeight="1">
      <c r="B501" s="45" t="s">
        <v>496</v>
      </c>
      <c r="C501" s="174"/>
      <c r="D501" s="174"/>
      <c r="E501" s="174"/>
      <c r="F501" s="174">
        <v>0</v>
      </c>
      <c r="G501" s="175"/>
      <c r="H501" s="175"/>
      <c r="I501" s="179"/>
    </row>
    <row r="502" spans="2:9" s="146" customFormat="1" ht="18.75" customHeight="1">
      <c r="B502" s="45" t="s">
        <v>497</v>
      </c>
      <c r="C502" s="174"/>
      <c r="D502" s="174"/>
      <c r="E502" s="174"/>
      <c r="F502" s="174">
        <v>0</v>
      </c>
      <c r="G502" s="175"/>
      <c r="H502" s="175"/>
      <c r="I502" s="179"/>
    </row>
    <row r="503" spans="2:9" s="146" customFormat="1" ht="18.75" customHeight="1">
      <c r="B503" s="45" t="s">
        <v>498</v>
      </c>
      <c r="C503" s="174"/>
      <c r="D503" s="174"/>
      <c r="E503" s="174"/>
      <c r="F503" s="174">
        <v>0</v>
      </c>
      <c r="G503" s="175"/>
      <c r="H503" s="175"/>
      <c r="I503" s="179"/>
    </row>
    <row r="504" spans="2:9" s="146" customFormat="1" ht="18.75" customHeight="1">
      <c r="B504" s="30" t="s">
        <v>499</v>
      </c>
      <c r="C504" s="174"/>
      <c r="D504" s="174"/>
      <c r="E504" s="174"/>
      <c r="F504" s="174">
        <v>0</v>
      </c>
      <c r="G504" s="175"/>
      <c r="H504" s="175"/>
      <c r="I504" s="179"/>
    </row>
    <row r="505" spans="2:9" s="146" customFormat="1" ht="18.75" customHeight="1">
      <c r="B505" s="45" t="s">
        <v>491</v>
      </c>
      <c r="C505" s="174"/>
      <c r="D505" s="174"/>
      <c r="E505" s="174"/>
      <c r="F505" s="174">
        <v>0</v>
      </c>
      <c r="G505" s="175"/>
      <c r="H505" s="175"/>
      <c r="I505" s="179"/>
    </row>
    <row r="506" spans="2:9" s="146" customFormat="1" ht="18.75" customHeight="1">
      <c r="B506" s="45" t="s">
        <v>500</v>
      </c>
      <c r="C506" s="174"/>
      <c r="D506" s="174"/>
      <c r="E506" s="174"/>
      <c r="F506" s="174">
        <v>0</v>
      </c>
      <c r="G506" s="175"/>
      <c r="H506" s="175"/>
      <c r="I506" s="179"/>
    </row>
    <row r="507" spans="2:9" s="146" customFormat="1" ht="18.75" customHeight="1">
      <c r="B507" s="45" t="s">
        <v>501</v>
      </c>
      <c r="C507" s="174"/>
      <c r="D507" s="174"/>
      <c r="E507" s="174"/>
      <c r="F507" s="174">
        <v>0</v>
      </c>
      <c r="G507" s="175"/>
      <c r="H507" s="175"/>
      <c r="I507" s="179"/>
    </row>
    <row r="508" spans="2:9" s="146" customFormat="1" ht="18.75" customHeight="1">
      <c r="B508" s="45" t="s">
        <v>502</v>
      </c>
      <c r="C508" s="174"/>
      <c r="D508" s="174"/>
      <c r="E508" s="174"/>
      <c r="F508" s="174">
        <v>0</v>
      </c>
      <c r="G508" s="175"/>
      <c r="H508" s="175"/>
      <c r="I508" s="179"/>
    </row>
    <row r="509" spans="2:9" s="146" customFormat="1" ht="18.75" customHeight="1">
      <c r="B509" s="45" t="s">
        <v>503</v>
      </c>
      <c r="C509" s="174"/>
      <c r="D509" s="174"/>
      <c r="E509" s="174"/>
      <c r="F509" s="174">
        <v>0</v>
      </c>
      <c r="G509" s="175"/>
      <c r="H509" s="175"/>
      <c r="I509" s="179"/>
    </row>
    <row r="510" spans="2:9" s="163" customFormat="1" ht="18.75" customHeight="1">
      <c r="B510" s="108" t="s">
        <v>504</v>
      </c>
      <c r="C510" s="176">
        <f>SUBTOTAL(9,C511:C515)</f>
        <v>2200</v>
      </c>
      <c r="D510" s="176">
        <f>SUBTOTAL(9,D511:D515)</f>
        <v>0</v>
      </c>
      <c r="E510" s="174"/>
      <c r="F510" s="176">
        <v>1013</v>
      </c>
      <c r="G510" s="175"/>
      <c r="H510" s="175"/>
      <c r="I510" s="180"/>
    </row>
    <row r="511" spans="2:9" s="146" customFormat="1" ht="18.75" customHeight="1">
      <c r="B511" s="45" t="s">
        <v>491</v>
      </c>
      <c r="C511" s="174"/>
      <c r="D511" s="174"/>
      <c r="E511" s="174"/>
      <c r="F511" s="174">
        <v>0</v>
      </c>
      <c r="G511" s="175"/>
      <c r="H511" s="175"/>
      <c r="I511" s="179"/>
    </row>
    <row r="512" spans="2:9" s="146" customFormat="1" ht="18.75" customHeight="1">
      <c r="B512" s="45" t="s">
        <v>505</v>
      </c>
      <c r="C512" s="174">
        <v>500</v>
      </c>
      <c r="D512" s="174">
        <v>0</v>
      </c>
      <c r="E512" s="174"/>
      <c r="F512" s="174">
        <v>873</v>
      </c>
      <c r="G512" s="175"/>
      <c r="H512" s="175"/>
      <c r="I512" s="179"/>
    </row>
    <row r="513" spans="2:9" s="146" customFormat="1" ht="18.75" customHeight="1">
      <c r="B513" s="45" t="s">
        <v>506</v>
      </c>
      <c r="C513" s="174"/>
      <c r="D513" s="174"/>
      <c r="E513" s="174"/>
      <c r="F513" s="174">
        <v>50</v>
      </c>
      <c r="G513" s="175"/>
      <c r="H513" s="175"/>
      <c r="I513" s="179"/>
    </row>
    <row r="514" spans="2:9" s="146" customFormat="1" ht="18.75" customHeight="1">
      <c r="B514" s="45" t="s">
        <v>507</v>
      </c>
      <c r="C514" s="174">
        <v>700</v>
      </c>
      <c r="D514" s="174">
        <v>0</v>
      </c>
      <c r="E514" s="174"/>
      <c r="F514" s="174">
        <v>0</v>
      </c>
      <c r="G514" s="175"/>
      <c r="H514" s="175"/>
      <c r="I514" s="179"/>
    </row>
    <row r="515" spans="2:9" s="146" customFormat="1" ht="18.75" customHeight="1">
      <c r="B515" s="45" t="s">
        <v>508</v>
      </c>
      <c r="C515" s="174">
        <v>1000</v>
      </c>
      <c r="D515" s="174">
        <v>0</v>
      </c>
      <c r="E515" s="174"/>
      <c r="F515" s="174">
        <v>90</v>
      </c>
      <c r="G515" s="175"/>
      <c r="H515" s="175"/>
      <c r="I515" s="179"/>
    </row>
    <row r="516" spans="2:9" s="163" customFormat="1" ht="18.75" customHeight="1">
      <c r="B516" s="108" t="s">
        <v>509</v>
      </c>
      <c r="C516" s="176"/>
      <c r="D516" s="176">
        <v>133</v>
      </c>
      <c r="E516" s="174"/>
      <c r="F516" s="176">
        <v>133</v>
      </c>
      <c r="G516" s="175"/>
      <c r="H516" s="175">
        <f t="shared" si="11"/>
        <v>1</v>
      </c>
      <c r="I516" s="180"/>
    </row>
    <row r="517" spans="2:9" s="146" customFormat="1" ht="18.75" customHeight="1">
      <c r="B517" s="45" t="s">
        <v>491</v>
      </c>
      <c r="C517" s="174"/>
      <c r="D517" s="174"/>
      <c r="E517" s="174"/>
      <c r="F517" s="174">
        <v>0</v>
      </c>
      <c r="G517" s="175"/>
      <c r="H517" s="175"/>
      <c r="I517" s="179"/>
    </row>
    <row r="518" spans="2:9" s="146" customFormat="1" ht="18.75" customHeight="1">
      <c r="B518" s="45" t="s">
        <v>510</v>
      </c>
      <c r="C518" s="174"/>
      <c r="D518" s="174"/>
      <c r="E518" s="174"/>
      <c r="F518" s="174">
        <v>0</v>
      </c>
      <c r="G518" s="175"/>
      <c r="H518" s="175"/>
      <c r="I518" s="179"/>
    </row>
    <row r="519" spans="2:9" s="146" customFormat="1" ht="18.75" customHeight="1">
      <c r="B519" s="45" t="s">
        <v>511</v>
      </c>
      <c r="C519" s="174"/>
      <c r="D519" s="174"/>
      <c r="E519" s="174"/>
      <c r="F519" s="174">
        <v>0</v>
      </c>
      <c r="G519" s="175"/>
      <c r="H519" s="175"/>
      <c r="I519" s="179"/>
    </row>
    <row r="520" spans="2:9" s="146" customFormat="1" ht="18.75" customHeight="1">
      <c r="B520" s="45" t="s">
        <v>512</v>
      </c>
      <c r="C520" s="174"/>
      <c r="D520" s="174">
        <v>133.4</v>
      </c>
      <c r="E520" s="174"/>
      <c r="F520" s="174">
        <v>133</v>
      </c>
      <c r="G520" s="175"/>
      <c r="H520" s="175">
        <f t="shared" ref="H520:H579" si="13">F520/D520</f>
        <v>0.99700149925037473</v>
      </c>
      <c r="I520" s="179"/>
    </row>
    <row r="521" spans="2:9" s="163" customFormat="1" ht="18.75" customHeight="1">
      <c r="B521" s="108" t="s">
        <v>513</v>
      </c>
      <c r="C521" s="176"/>
      <c r="D521" s="176">
        <v>5</v>
      </c>
      <c r="E521" s="174"/>
      <c r="F521" s="176">
        <v>5</v>
      </c>
      <c r="G521" s="175"/>
      <c r="H521" s="175">
        <f t="shared" si="13"/>
        <v>1</v>
      </c>
      <c r="I521" s="180"/>
    </row>
    <row r="522" spans="2:9" s="146" customFormat="1" ht="18.75" customHeight="1">
      <c r="B522" s="45" t="s">
        <v>514</v>
      </c>
      <c r="C522" s="174"/>
      <c r="D522" s="174"/>
      <c r="E522" s="174"/>
      <c r="F522" s="174">
        <v>0</v>
      </c>
      <c r="G522" s="175"/>
      <c r="H522" s="175"/>
      <c r="I522" s="179"/>
    </row>
    <row r="523" spans="2:9" s="146" customFormat="1" ht="18.75" customHeight="1">
      <c r="B523" s="45" t="s">
        <v>515</v>
      </c>
      <c r="C523" s="174"/>
      <c r="D523" s="174"/>
      <c r="E523" s="174"/>
      <c r="F523" s="174">
        <v>0</v>
      </c>
      <c r="G523" s="175"/>
      <c r="H523" s="175"/>
      <c r="I523" s="179"/>
    </row>
    <row r="524" spans="2:9" s="146" customFormat="1" ht="18.75" customHeight="1">
      <c r="B524" s="45" t="s">
        <v>516</v>
      </c>
      <c r="C524" s="174"/>
      <c r="D524" s="174"/>
      <c r="E524" s="174"/>
      <c r="F524" s="174">
        <v>0</v>
      </c>
      <c r="G524" s="175"/>
      <c r="H524" s="175"/>
      <c r="I524" s="179"/>
    </row>
    <row r="525" spans="2:9" s="146" customFormat="1" ht="18.75" customHeight="1">
      <c r="B525" s="45" t="s">
        <v>517</v>
      </c>
      <c r="C525" s="174"/>
      <c r="D525" s="174">
        <v>5</v>
      </c>
      <c r="E525" s="174"/>
      <c r="F525" s="174">
        <v>5</v>
      </c>
      <c r="G525" s="175"/>
      <c r="H525" s="175">
        <f t="shared" si="13"/>
        <v>1</v>
      </c>
      <c r="I525" s="179"/>
    </row>
    <row r="526" spans="2:9" s="163" customFormat="1" ht="18.75" customHeight="1">
      <c r="B526" s="108" t="s">
        <v>518</v>
      </c>
      <c r="C526" s="176">
        <f>SUBTOTAL(9,C527:C532)</f>
        <v>237.74</v>
      </c>
      <c r="D526" s="176">
        <f>SUBTOTAL(9,D527:D532)</f>
        <v>263.74</v>
      </c>
      <c r="E526" s="174"/>
      <c r="F526" s="176">
        <v>212</v>
      </c>
      <c r="G526" s="175"/>
      <c r="H526" s="175">
        <f t="shared" si="13"/>
        <v>0.80382194585576705</v>
      </c>
      <c r="I526" s="180"/>
    </row>
    <row r="527" spans="2:9" s="146" customFormat="1" ht="18.75" customHeight="1">
      <c r="B527" s="45" t="s">
        <v>491</v>
      </c>
      <c r="C527" s="174"/>
      <c r="D527" s="174"/>
      <c r="E527" s="174"/>
      <c r="F527" s="174">
        <v>0</v>
      </c>
      <c r="G527" s="175"/>
      <c r="H527" s="175"/>
      <c r="I527" s="179"/>
    </row>
    <row r="528" spans="2:9" s="146" customFormat="1" ht="18.75" customHeight="1">
      <c r="B528" s="45" t="s">
        <v>519</v>
      </c>
      <c r="C528" s="174">
        <v>237.74</v>
      </c>
      <c r="D528" s="174">
        <v>256.74</v>
      </c>
      <c r="E528" s="174"/>
      <c r="F528" s="174">
        <v>162</v>
      </c>
      <c r="G528" s="175"/>
      <c r="H528" s="175">
        <f t="shared" si="13"/>
        <v>0.63098854872633792</v>
      </c>
      <c r="I528" s="179"/>
    </row>
    <row r="529" spans="2:9" s="146" customFormat="1" ht="18.75" customHeight="1">
      <c r="B529" s="45" t="s">
        <v>520</v>
      </c>
      <c r="C529" s="174"/>
      <c r="D529" s="174"/>
      <c r="E529" s="174"/>
      <c r="F529" s="174">
        <v>0</v>
      </c>
      <c r="G529" s="175"/>
      <c r="H529" s="175"/>
      <c r="I529" s="179"/>
    </row>
    <row r="530" spans="2:9" s="146" customFormat="1" ht="18.75" customHeight="1">
      <c r="B530" s="45" t="s">
        <v>521</v>
      </c>
      <c r="C530" s="174"/>
      <c r="D530" s="174"/>
      <c r="E530" s="174"/>
      <c r="F530" s="174">
        <v>0</v>
      </c>
      <c r="G530" s="175"/>
      <c r="H530" s="175"/>
      <c r="I530" s="179"/>
    </row>
    <row r="531" spans="2:9" s="146" customFormat="1" ht="18.75" customHeight="1">
      <c r="B531" s="45" t="s">
        <v>522</v>
      </c>
      <c r="C531" s="174"/>
      <c r="D531" s="174"/>
      <c r="E531" s="174"/>
      <c r="F531" s="174">
        <v>0</v>
      </c>
      <c r="G531" s="175"/>
      <c r="H531" s="175"/>
      <c r="I531" s="179"/>
    </row>
    <row r="532" spans="2:9" s="146" customFormat="1" ht="18.75" customHeight="1">
      <c r="B532" s="45" t="s">
        <v>523</v>
      </c>
      <c r="C532" s="174"/>
      <c r="D532" s="174">
        <v>7</v>
      </c>
      <c r="E532" s="174"/>
      <c r="F532" s="174">
        <v>50</v>
      </c>
      <c r="G532" s="175"/>
      <c r="H532" s="175">
        <f t="shared" si="13"/>
        <v>7.1428571428571432</v>
      </c>
      <c r="I532" s="179"/>
    </row>
    <row r="533" spans="2:9" s="146" customFormat="1" ht="18.75" customHeight="1">
      <c r="B533" s="30" t="s">
        <v>524</v>
      </c>
      <c r="C533" s="174"/>
      <c r="D533" s="174"/>
      <c r="E533" s="174"/>
      <c r="F533" s="174">
        <v>0</v>
      </c>
      <c r="G533" s="175"/>
      <c r="H533" s="175"/>
      <c r="I533" s="179"/>
    </row>
    <row r="534" spans="2:9" s="146" customFormat="1" ht="18.75" customHeight="1">
      <c r="B534" s="45" t="s">
        <v>525</v>
      </c>
      <c r="C534" s="174"/>
      <c r="D534" s="174"/>
      <c r="E534" s="174"/>
      <c r="F534" s="174">
        <v>0</v>
      </c>
      <c r="G534" s="175"/>
      <c r="H534" s="175"/>
      <c r="I534" s="179"/>
    </row>
    <row r="535" spans="2:9" s="146" customFormat="1" ht="18.75" customHeight="1">
      <c r="B535" s="45" t="s">
        <v>526</v>
      </c>
      <c r="C535" s="174"/>
      <c r="D535" s="174"/>
      <c r="E535" s="174"/>
      <c r="F535" s="174">
        <v>0</v>
      </c>
      <c r="G535" s="175"/>
      <c r="H535" s="175"/>
      <c r="I535" s="179"/>
    </row>
    <row r="536" spans="2:9" s="146" customFormat="1" ht="18.75" customHeight="1">
      <c r="B536" s="45" t="s">
        <v>527</v>
      </c>
      <c r="C536" s="174"/>
      <c r="D536" s="174"/>
      <c r="E536" s="174"/>
      <c r="F536" s="174">
        <v>0</v>
      </c>
      <c r="G536" s="175"/>
      <c r="H536" s="175"/>
      <c r="I536" s="179"/>
    </row>
    <row r="537" spans="2:9" s="146" customFormat="1" ht="18.75" customHeight="1">
      <c r="B537" s="30" t="s">
        <v>528</v>
      </c>
      <c r="C537" s="174"/>
      <c r="D537" s="174"/>
      <c r="E537" s="174"/>
      <c r="F537" s="174">
        <v>0</v>
      </c>
      <c r="G537" s="175"/>
      <c r="H537" s="175"/>
      <c r="I537" s="179"/>
    </row>
    <row r="538" spans="2:9" s="146" customFormat="1" ht="18.75" customHeight="1">
      <c r="B538" s="45" t="s">
        <v>529</v>
      </c>
      <c r="C538" s="174"/>
      <c r="D538" s="174"/>
      <c r="E538" s="174"/>
      <c r="F538" s="174">
        <v>0</v>
      </c>
      <c r="G538" s="175"/>
      <c r="H538" s="175"/>
      <c r="I538" s="179"/>
    </row>
    <row r="539" spans="2:9" s="146" customFormat="1" ht="18.75" customHeight="1">
      <c r="B539" s="45" t="s">
        <v>530</v>
      </c>
      <c r="C539" s="174"/>
      <c r="D539" s="174"/>
      <c r="E539" s="174"/>
      <c r="F539" s="174">
        <v>0</v>
      </c>
      <c r="G539" s="175"/>
      <c r="H539" s="175"/>
      <c r="I539" s="179"/>
    </row>
    <row r="540" spans="2:9" s="163" customFormat="1" ht="18.75" customHeight="1">
      <c r="B540" s="108" t="s">
        <v>531</v>
      </c>
      <c r="C540" s="176">
        <f>SUBTOTAL(9,C541:C544)</f>
        <v>730</v>
      </c>
      <c r="D540" s="176">
        <f>SUBTOTAL(9,D541:D544)</f>
        <v>753.84</v>
      </c>
      <c r="E540" s="174"/>
      <c r="F540" s="176">
        <v>601</v>
      </c>
      <c r="G540" s="175"/>
      <c r="H540" s="175">
        <f t="shared" si="13"/>
        <v>0.79725140613392764</v>
      </c>
      <c r="I540" s="180"/>
    </row>
    <row r="541" spans="2:9" s="146" customFormat="1" ht="18.75" customHeight="1">
      <c r="B541" s="45" t="s">
        <v>532</v>
      </c>
      <c r="C541" s="174">
        <v>700</v>
      </c>
      <c r="D541" s="174">
        <v>700</v>
      </c>
      <c r="E541" s="174"/>
      <c r="F541" s="174">
        <v>537</v>
      </c>
      <c r="G541" s="175"/>
      <c r="H541" s="175">
        <f t="shared" si="13"/>
        <v>0.76714285714285713</v>
      </c>
      <c r="I541" s="179"/>
    </row>
    <row r="542" spans="2:9" s="146" customFormat="1" ht="18.75" customHeight="1">
      <c r="B542" s="45" t="s">
        <v>533</v>
      </c>
      <c r="C542" s="174"/>
      <c r="D542" s="174"/>
      <c r="E542" s="174"/>
      <c r="F542" s="174">
        <v>0</v>
      </c>
      <c r="G542" s="175"/>
      <c r="H542" s="175"/>
      <c r="I542" s="179"/>
    </row>
    <row r="543" spans="2:9" s="146" customFormat="1" ht="18.75" customHeight="1">
      <c r="B543" s="45" t="s">
        <v>534</v>
      </c>
      <c r="C543" s="174"/>
      <c r="D543" s="174"/>
      <c r="E543" s="174"/>
      <c r="F543" s="174">
        <v>0</v>
      </c>
      <c r="G543" s="175"/>
      <c r="H543" s="175"/>
      <c r="I543" s="179"/>
    </row>
    <row r="544" spans="2:9" s="146" customFormat="1" ht="18.75" customHeight="1">
      <c r="B544" s="45" t="s">
        <v>535</v>
      </c>
      <c r="C544" s="174">
        <v>30</v>
      </c>
      <c r="D544" s="174">
        <v>53.84</v>
      </c>
      <c r="E544" s="174"/>
      <c r="F544" s="174">
        <v>64</v>
      </c>
      <c r="G544" s="175"/>
      <c r="H544" s="175">
        <f t="shared" si="13"/>
        <v>1.1887072808320951</v>
      </c>
      <c r="I544" s="179"/>
    </row>
    <row r="545" spans="2:9" s="165" customFormat="1" ht="18.75" customHeight="1">
      <c r="B545" s="114" t="s">
        <v>536</v>
      </c>
      <c r="C545" s="185">
        <f>C546+C560+C568+C579+C590</f>
        <v>5613.98</v>
      </c>
      <c r="D545" s="185">
        <f>D546+D560+D568+D579+D590</f>
        <v>6127.15</v>
      </c>
      <c r="E545" s="174"/>
      <c r="F545" s="185">
        <v>6632</v>
      </c>
      <c r="G545" s="175"/>
      <c r="H545" s="175">
        <f t="shared" si="13"/>
        <v>1.0823955672702643</v>
      </c>
      <c r="I545" s="186"/>
    </row>
    <row r="546" spans="2:9" s="163" customFormat="1" ht="18.75" customHeight="1">
      <c r="B546" s="108" t="s">
        <v>537</v>
      </c>
      <c r="C546" s="176">
        <f>SUBTOTAL(9,C547:C559)</f>
        <v>2178.92</v>
      </c>
      <c r="D546" s="176">
        <f>SUBTOTAL(9,D547:D559)</f>
        <v>2239.5899999999997</v>
      </c>
      <c r="E546" s="174"/>
      <c r="F546" s="176">
        <v>2391</v>
      </c>
      <c r="G546" s="175"/>
      <c r="H546" s="175">
        <f t="shared" si="13"/>
        <v>1.0676061243352579</v>
      </c>
      <c r="I546" s="180"/>
    </row>
    <row r="547" spans="2:9" s="146" customFormat="1" ht="18.75" customHeight="1">
      <c r="B547" s="45" t="s">
        <v>159</v>
      </c>
      <c r="C547" s="174">
        <v>359.52</v>
      </c>
      <c r="D547" s="174">
        <v>389.69</v>
      </c>
      <c r="E547" s="174"/>
      <c r="F547" s="174">
        <v>404</v>
      </c>
      <c r="G547" s="175"/>
      <c r="H547" s="175">
        <f t="shared" si="13"/>
        <v>1.0367214965742</v>
      </c>
      <c r="I547" s="179"/>
    </row>
    <row r="548" spans="2:9" s="146" customFormat="1" ht="18.75" customHeight="1">
      <c r="B548" s="45" t="s">
        <v>160</v>
      </c>
      <c r="C548" s="174"/>
      <c r="D548" s="174"/>
      <c r="E548" s="174"/>
      <c r="F548" s="174">
        <v>0</v>
      </c>
      <c r="G548" s="175"/>
      <c r="H548" s="175"/>
      <c r="I548" s="179"/>
    </row>
    <row r="549" spans="2:9" s="146" customFormat="1" ht="18.75" customHeight="1">
      <c r="B549" s="45" t="s">
        <v>161</v>
      </c>
      <c r="C549" s="174"/>
      <c r="D549" s="174"/>
      <c r="E549" s="174"/>
      <c r="F549" s="174">
        <v>0</v>
      </c>
      <c r="G549" s="175"/>
      <c r="H549" s="175"/>
      <c r="I549" s="179"/>
    </row>
    <row r="550" spans="2:9" s="146" customFormat="1" ht="18.75" customHeight="1">
      <c r="B550" s="45" t="s">
        <v>538</v>
      </c>
      <c r="C550" s="174">
        <v>553.62</v>
      </c>
      <c r="D550" s="174">
        <v>569.22</v>
      </c>
      <c r="E550" s="174"/>
      <c r="F550" s="174">
        <v>398</v>
      </c>
      <c r="G550" s="175"/>
      <c r="H550" s="175">
        <f t="shared" si="13"/>
        <v>0.69920241734303079</v>
      </c>
      <c r="I550" s="179"/>
    </row>
    <row r="551" spans="2:9" s="146" customFormat="1" ht="18.75" customHeight="1">
      <c r="B551" s="45" t="s">
        <v>539</v>
      </c>
      <c r="C551" s="174"/>
      <c r="D551" s="174"/>
      <c r="E551" s="174"/>
      <c r="F551" s="174">
        <v>50</v>
      </c>
      <c r="G551" s="175"/>
      <c r="H551" s="175"/>
      <c r="I551" s="179"/>
    </row>
    <row r="552" spans="2:9" s="146" customFormat="1" ht="18.75" customHeight="1">
      <c r="B552" s="45" t="s">
        <v>540</v>
      </c>
      <c r="C552" s="174"/>
      <c r="D552" s="174"/>
      <c r="E552" s="174"/>
      <c r="F552" s="174">
        <v>4</v>
      </c>
      <c r="G552" s="175"/>
      <c r="H552" s="175"/>
      <c r="I552" s="179"/>
    </row>
    <row r="553" spans="2:9" s="146" customFormat="1" ht="18.75" customHeight="1">
      <c r="B553" s="45" t="s">
        <v>541</v>
      </c>
      <c r="C553" s="174">
        <v>118.54</v>
      </c>
      <c r="D553" s="174">
        <v>118.54</v>
      </c>
      <c r="E553" s="174"/>
      <c r="F553" s="174">
        <v>0</v>
      </c>
      <c r="G553" s="175"/>
      <c r="H553" s="175">
        <f t="shared" si="13"/>
        <v>0</v>
      </c>
      <c r="I553" s="179"/>
    </row>
    <row r="554" spans="2:9" s="146" customFormat="1" ht="18.75" customHeight="1">
      <c r="B554" s="45" t="s">
        <v>542</v>
      </c>
      <c r="C554" s="174">
        <v>1020</v>
      </c>
      <c r="D554" s="174">
        <v>1020</v>
      </c>
      <c r="E554" s="174"/>
      <c r="F554" s="174">
        <v>1320</v>
      </c>
      <c r="G554" s="175"/>
      <c r="H554" s="175">
        <f t="shared" si="13"/>
        <v>1.2941176470588236</v>
      </c>
      <c r="I554" s="179"/>
    </row>
    <row r="555" spans="2:9" s="146" customFormat="1" ht="18.75" customHeight="1">
      <c r="B555" s="45" t="s">
        <v>543</v>
      </c>
      <c r="C555" s="174"/>
      <c r="D555" s="174"/>
      <c r="E555" s="174"/>
      <c r="F555" s="174">
        <v>0</v>
      </c>
      <c r="G555" s="175"/>
      <c r="H555" s="175"/>
      <c r="I555" s="179"/>
    </row>
    <row r="556" spans="2:9" s="146" customFormat="1" ht="18.75" customHeight="1">
      <c r="B556" s="45" t="s">
        <v>544</v>
      </c>
      <c r="C556" s="174">
        <v>10</v>
      </c>
      <c r="D556" s="174">
        <v>10</v>
      </c>
      <c r="E556" s="174"/>
      <c r="F556" s="174">
        <v>10</v>
      </c>
      <c r="G556" s="175"/>
      <c r="H556" s="175">
        <f t="shared" si="13"/>
        <v>1</v>
      </c>
      <c r="I556" s="179"/>
    </row>
    <row r="557" spans="2:9" s="146" customFormat="1" ht="18.75" customHeight="1">
      <c r="B557" s="45" t="s">
        <v>545</v>
      </c>
      <c r="C557" s="174">
        <v>3</v>
      </c>
      <c r="D557" s="174">
        <v>4</v>
      </c>
      <c r="E557" s="174"/>
      <c r="F557" s="174">
        <v>52</v>
      </c>
      <c r="G557" s="175"/>
      <c r="H557" s="175">
        <f t="shared" si="13"/>
        <v>13</v>
      </c>
      <c r="I557" s="179"/>
    </row>
    <row r="558" spans="2:9" s="146" customFormat="1" ht="18.75" customHeight="1">
      <c r="B558" s="45" t="s">
        <v>546</v>
      </c>
      <c r="C558" s="174">
        <v>114.24</v>
      </c>
      <c r="D558" s="174">
        <v>90.14</v>
      </c>
      <c r="E558" s="174"/>
      <c r="F558" s="174">
        <v>87</v>
      </c>
      <c r="G558" s="175"/>
      <c r="H558" s="175">
        <f t="shared" si="13"/>
        <v>0.96516529842467269</v>
      </c>
      <c r="I558" s="179"/>
    </row>
    <row r="559" spans="2:9" s="146" customFormat="1" ht="18.75" customHeight="1">
      <c r="B559" s="45" t="s">
        <v>547</v>
      </c>
      <c r="C559" s="174"/>
      <c r="D559" s="174">
        <v>38</v>
      </c>
      <c r="E559" s="174"/>
      <c r="F559" s="174">
        <v>66</v>
      </c>
      <c r="G559" s="175"/>
      <c r="H559" s="175">
        <f t="shared" si="13"/>
        <v>1.736842105263158</v>
      </c>
      <c r="I559" s="179"/>
    </row>
    <row r="560" spans="2:9" s="163" customFormat="1" ht="18.75" customHeight="1">
      <c r="B560" s="108" t="s">
        <v>548</v>
      </c>
      <c r="C560" s="176">
        <f>SUBTOTAL(9,C561:C567)</f>
        <v>2114.91</v>
      </c>
      <c r="D560" s="176">
        <f>SUBTOTAL(9,D561:D567)</f>
        <v>2225.91</v>
      </c>
      <c r="E560" s="174"/>
      <c r="F560" s="176">
        <v>2032</v>
      </c>
      <c r="G560" s="175"/>
      <c r="H560" s="175">
        <f t="shared" si="13"/>
        <v>0.91288506723093032</v>
      </c>
      <c r="I560" s="180"/>
    </row>
    <row r="561" spans="2:9" s="146" customFormat="1" ht="18.75" customHeight="1">
      <c r="B561" s="45" t="s">
        <v>159</v>
      </c>
      <c r="C561" s="174"/>
      <c r="D561" s="174"/>
      <c r="E561" s="174"/>
      <c r="F561" s="174">
        <v>0</v>
      </c>
      <c r="G561" s="175"/>
      <c r="H561" s="175"/>
      <c r="I561" s="179"/>
    </row>
    <row r="562" spans="2:9" s="146" customFormat="1" ht="18.75" customHeight="1">
      <c r="B562" s="45" t="s">
        <v>160</v>
      </c>
      <c r="C562" s="174"/>
      <c r="D562" s="174"/>
      <c r="E562" s="174"/>
      <c r="F562" s="174">
        <v>0</v>
      </c>
      <c r="G562" s="175"/>
      <c r="H562" s="175"/>
      <c r="I562" s="179"/>
    </row>
    <row r="563" spans="2:9" s="146" customFormat="1" ht="18.75" customHeight="1">
      <c r="B563" s="45" t="s">
        <v>161</v>
      </c>
      <c r="C563" s="174"/>
      <c r="D563" s="174"/>
      <c r="E563" s="174"/>
      <c r="F563" s="174">
        <v>0</v>
      </c>
      <c r="G563" s="175"/>
      <c r="H563" s="175"/>
      <c r="I563" s="179"/>
    </row>
    <row r="564" spans="2:9" s="146" customFormat="1" ht="18.75" customHeight="1">
      <c r="B564" s="45" t="s">
        <v>549</v>
      </c>
      <c r="C564" s="174">
        <v>1104.92</v>
      </c>
      <c r="D564" s="174">
        <v>1164.92</v>
      </c>
      <c r="E564" s="174"/>
      <c r="F564" s="174">
        <v>1049</v>
      </c>
      <c r="G564" s="175"/>
      <c r="H564" s="175">
        <f t="shared" si="13"/>
        <v>0.90049102084263288</v>
      </c>
      <c r="I564" s="179"/>
    </row>
    <row r="565" spans="2:9" s="146" customFormat="1" ht="18.75" customHeight="1">
      <c r="B565" s="45" t="s">
        <v>550</v>
      </c>
      <c r="C565" s="174">
        <v>1009.99</v>
      </c>
      <c r="D565" s="174">
        <v>1060.99</v>
      </c>
      <c r="E565" s="174"/>
      <c r="F565" s="174">
        <v>983</v>
      </c>
      <c r="G565" s="175"/>
      <c r="H565" s="175">
        <f t="shared" si="13"/>
        <v>0.92649318089708665</v>
      </c>
      <c r="I565" s="179"/>
    </row>
    <row r="566" spans="2:9" s="146" customFormat="1" ht="18.75" customHeight="1">
      <c r="B566" s="45" t="s">
        <v>551</v>
      </c>
      <c r="C566" s="174"/>
      <c r="D566" s="174"/>
      <c r="E566" s="174"/>
      <c r="F566" s="174">
        <v>0</v>
      </c>
      <c r="G566" s="175"/>
      <c r="H566" s="175"/>
      <c r="I566" s="179"/>
    </row>
    <row r="567" spans="2:9" s="146" customFormat="1" ht="18.75" customHeight="1">
      <c r="B567" s="45" t="s">
        <v>552</v>
      </c>
      <c r="C567" s="174"/>
      <c r="D567" s="174"/>
      <c r="E567" s="174"/>
      <c r="F567" s="174">
        <v>0</v>
      </c>
      <c r="G567" s="175"/>
      <c r="H567" s="175"/>
      <c r="I567" s="179"/>
    </row>
    <row r="568" spans="2:9" s="163" customFormat="1" ht="18.75" customHeight="1">
      <c r="B568" s="108" t="s">
        <v>553</v>
      </c>
      <c r="C568" s="176">
        <f>SUBTOTAL(9,C569:C578)</f>
        <v>5</v>
      </c>
      <c r="D568" s="176">
        <f>SUBTOTAL(9,D569:D578)</f>
        <v>6</v>
      </c>
      <c r="E568" s="174"/>
      <c r="F568" s="176">
        <v>188</v>
      </c>
      <c r="G568" s="175"/>
      <c r="H568" s="175">
        <f t="shared" si="13"/>
        <v>31.333333333333332</v>
      </c>
      <c r="I568" s="180"/>
    </row>
    <row r="569" spans="2:9" s="146" customFormat="1" ht="18.75" customHeight="1">
      <c r="B569" s="45" t="s">
        <v>159</v>
      </c>
      <c r="C569" s="174"/>
      <c r="D569" s="174"/>
      <c r="E569" s="174"/>
      <c r="F569" s="174">
        <v>0</v>
      </c>
      <c r="G569" s="175"/>
      <c r="H569" s="175"/>
      <c r="I569" s="179"/>
    </row>
    <row r="570" spans="2:9" s="146" customFormat="1" ht="18.75" customHeight="1">
      <c r="B570" s="45" t="s">
        <v>160</v>
      </c>
      <c r="C570" s="174"/>
      <c r="D570" s="174"/>
      <c r="E570" s="174"/>
      <c r="F570" s="174">
        <v>0</v>
      </c>
      <c r="G570" s="175"/>
      <c r="H570" s="175"/>
      <c r="I570" s="179"/>
    </row>
    <row r="571" spans="2:9" s="146" customFormat="1" ht="18.75" customHeight="1">
      <c r="B571" s="45" t="s">
        <v>161</v>
      </c>
      <c r="C571" s="174"/>
      <c r="D571" s="174"/>
      <c r="E571" s="174"/>
      <c r="F571" s="174">
        <v>0</v>
      </c>
      <c r="G571" s="175"/>
      <c r="H571" s="175"/>
      <c r="I571" s="179"/>
    </row>
    <row r="572" spans="2:9" s="146" customFormat="1" ht="18.75" customHeight="1">
      <c r="B572" s="45" t="s">
        <v>554</v>
      </c>
      <c r="C572" s="174"/>
      <c r="D572" s="174"/>
      <c r="E572" s="174"/>
      <c r="F572" s="174">
        <v>0</v>
      </c>
      <c r="G572" s="175"/>
      <c r="H572" s="175"/>
      <c r="I572" s="179"/>
    </row>
    <row r="573" spans="2:9" s="146" customFormat="1" ht="18.75" customHeight="1">
      <c r="B573" s="45" t="s">
        <v>555</v>
      </c>
      <c r="C573" s="174"/>
      <c r="D573" s="174"/>
      <c r="E573" s="174"/>
      <c r="F573" s="174">
        <v>85</v>
      </c>
      <c r="G573" s="175"/>
      <c r="H573" s="175"/>
      <c r="I573" s="179"/>
    </row>
    <row r="574" spans="2:9" s="146" customFormat="1" ht="18.75" customHeight="1">
      <c r="B574" s="45" t="s">
        <v>556</v>
      </c>
      <c r="C574" s="174"/>
      <c r="D574" s="174"/>
      <c r="E574" s="174"/>
      <c r="F574" s="174">
        <v>0</v>
      </c>
      <c r="G574" s="175"/>
      <c r="H574" s="175"/>
      <c r="I574" s="179"/>
    </row>
    <row r="575" spans="2:9" s="146" customFormat="1" ht="18.75" customHeight="1">
      <c r="B575" s="45" t="s">
        <v>557</v>
      </c>
      <c r="C575" s="174"/>
      <c r="D575" s="174"/>
      <c r="E575" s="174"/>
      <c r="F575" s="174">
        <v>100</v>
      </c>
      <c r="G575" s="175"/>
      <c r="H575" s="175"/>
      <c r="I575" s="179"/>
    </row>
    <row r="576" spans="2:9" s="146" customFormat="1" ht="18.75" customHeight="1">
      <c r="B576" s="45" t="s">
        <v>558</v>
      </c>
      <c r="C576" s="174">
        <v>5</v>
      </c>
      <c r="D576" s="174">
        <v>5</v>
      </c>
      <c r="E576" s="174"/>
      <c r="F576" s="174">
        <v>0</v>
      </c>
      <c r="G576" s="175"/>
      <c r="H576" s="175">
        <f t="shared" si="13"/>
        <v>0</v>
      </c>
      <c r="I576" s="179"/>
    </row>
    <row r="577" spans="2:9" s="146" customFormat="1" ht="18.75" customHeight="1">
      <c r="B577" s="45" t="s">
        <v>559</v>
      </c>
      <c r="C577" s="174"/>
      <c r="D577" s="174"/>
      <c r="E577" s="174"/>
      <c r="F577" s="174">
        <v>0</v>
      </c>
      <c r="G577" s="175"/>
      <c r="H577" s="175"/>
      <c r="I577" s="179"/>
    </row>
    <row r="578" spans="2:9" s="146" customFormat="1" ht="18.75" customHeight="1">
      <c r="B578" s="45" t="s">
        <v>560</v>
      </c>
      <c r="C578" s="174"/>
      <c r="D578" s="174">
        <v>1</v>
      </c>
      <c r="E578" s="174"/>
      <c r="F578" s="174">
        <v>3</v>
      </c>
      <c r="G578" s="175"/>
      <c r="H578" s="175">
        <f t="shared" si="13"/>
        <v>3</v>
      </c>
      <c r="I578" s="179"/>
    </row>
    <row r="579" spans="2:9" s="163" customFormat="1" ht="18.75" customHeight="1">
      <c r="B579" s="108" t="s">
        <v>561</v>
      </c>
      <c r="C579" s="176">
        <f>SUBTOTAL(9,C580:C589)</f>
        <v>1259.1500000000001</v>
      </c>
      <c r="D579" s="176">
        <f>SUBTOTAL(9,D580:D589)</f>
        <v>1499.65</v>
      </c>
      <c r="E579" s="174"/>
      <c r="F579" s="176">
        <v>1739</v>
      </c>
      <c r="G579" s="175"/>
      <c r="H579" s="175">
        <f t="shared" si="13"/>
        <v>1.1596039075784348</v>
      </c>
      <c r="I579" s="180"/>
    </row>
    <row r="580" spans="2:9" s="146" customFormat="1" ht="18.75" customHeight="1">
      <c r="B580" s="45" t="s">
        <v>159</v>
      </c>
      <c r="C580" s="174"/>
      <c r="D580" s="174"/>
      <c r="E580" s="174"/>
      <c r="F580" s="174">
        <v>0</v>
      </c>
      <c r="G580" s="175"/>
      <c r="H580" s="175"/>
      <c r="I580" s="179"/>
    </row>
    <row r="581" spans="2:9" s="146" customFormat="1" ht="18.75" customHeight="1">
      <c r="B581" s="45" t="s">
        <v>160</v>
      </c>
      <c r="C581" s="174"/>
      <c r="D581" s="174"/>
      <c r="E581" s="174"/>
      <c r="F581" s="174">
        <v>0</v>
      </c>
      <c r="G581" s="175"/>
      <c r="H581" s="175"/>
      <c r="I581" s="179"/>
    </row>
    <row r="582" spans="2:9" s="146" customFormat="1" ht="18.75" customHeight="1">
      <c r="B582" s="45" t="s">
        <v>161</v>
      </c>
      <c r="C582" s="174"/>
      <c r="D582" s="174"/>
      <c r="E582" s="174"/>
      <c r="F582" s="174">
        <v>0</v>
      </c>
      <c r="G582" s="175"/>
      <c r="H582" s="175"/>
      <c r="I582" s="179"/>
    </row>
    <row r="583" spans="2:9" s="146" customFormat="1" ht="18.75" customHeight="1">
      <c r="B583" s="45" t="s">
        <v>562</v>
      </c>
      <c r="C583" s="174">
        <v>918.57</v>
      </c>
      <c r="D583" s="174">
        <v>918.57</v>
      </c>
      <c r="E583" s="174"/>
      <c r="F583" s="174">
        <v>1073</v>
      </c>
      <c r="G583" s="175"/>
      <c r="H583" s="175">
        <f t="shared" ref="H583:H644" si="14">F583/D583</f>
        <v>1.1681200126283244</v>
      </c>
      <c r="I583" s="179"/>
    </row>
    <row r="584" spans="2:9" s="146" customFormat="1" ht="18.75" customHeight="1">
      <c r="B584" s="45" t="s">
        <v>563</v>
      </c>
      <c r="C584" s="174">
        <v>205.58</v>
      </c>
      <c r="D584" s="174">
        <v>216.08</v>
      </c>
      <c r="E584" s="174"/>
      <c r="F584" s="174">
        <v>173</v>
      </c>
      <c r="G584" s="175"/>
      <c r="H584" s="175">
        <f t="shared" si="14"/>
        <v>0.80062939651980747</v>
      </c>
      <c r="I584" s="179"/>
    </row>
    <row r="585" spans="2:9" s="146" customFormat="1" ht="18.75" customHeight="1">
      <c r="B585" s="45" t="s">
        <v>564</v>
      </c>
      <c r="C585" s="174"/>
      <c r="D585" s="174"/>
      <c r="E585" s="174"/>
      <c r="F585" s="174">
        <v>0</v>
      </c>
      <c r="G585" s="175"/>
      <c r="H585" s="175"/>
      <c r="I585" s="179"/>
    </row>
    <row r="586" spans="2:9" s="146" customFormat="1" ht="18.75" customHeight="1">
      <c r="B586" s="45" t="s">
        <v>565</v>
      </c>
      <c r="C586" s="174">
        <v>5</v>
      </c>
      <c r="D586" s="174">
        <v>5</v>
      </c>
      <c r="E586" s="174"/>
      <c r="F586" s="174">
        <v>0</v>
      </c>
      <c r="G586" s="175"/>
      <c r="H586" s="175">
        <f t="shared" si="14"/>
        <v>0</v>
      </c>
      <c r="I586" s="179"/>
    </row>
    <row r="587" spans="2:9" s="146" customFormat="1" ht="18.75" customHeight="1">
      <c r="B587" s="45" t="s">
        <v>566</v>
      </c>
      <c r="C587" s="174">
        <v>130</v>
      </c>
      <c r="D587" s="174">
        <v>130</v>
      </c>
      <c r="E587" s="174"/>
      <c r="F587" s="174">
        <v>159</v>
      </c>
      <c r="G587" s="175"/>
      <c r="H587" s="175">
        <f t="shared" si="14"/>
        <v>1.2230769230769232</v>
      </c>
      <c r="I587" s="179"/>
    </row>
    <row r="588" spans="2:9" s="146" customFormat="1" ht="18.75" customHeight="1">
      <c r="B588" s="45" t="s">
        <v>567</v>
      </c>
      <c r="C588" s="174"/>
      <c r="D588" s="174"/>
      <c r="E588" s="174"/>
      <c r="F588" s="174">
        <v>0</v>
      </c>
      <c r="G588" s="175"/>
      <c r="H588" s="175"/>
      <c r="I588" s="179"/>
    </row>
    <row r="589" spans="2:9" s="146" customFormat="1" ht="18.75" customHeight="1">
      <c r="B589" s="45" t="s">
        <v>568</v>
      </c>
      <c r="C589" s="174"/>
      <c r="D589" s="174">
        <v>230</v>
      </c>
      <c r="E589" s="174"/>
      <c r="F589" s="174">
        <v>334</v>
      </c>
      <c r="G589" s="175"/>
      <c r="H589" s="175">
        <f t="shared" si="14"/>
        <v>1.4521739130434783</v>
      </c>
      <c r="I589" s="179"/>
    </row>
    <row r="590" spans="2:9" s="163" customFormat="1" ht="18.75" customHeight="1">
      <c r="B590" s="108" t="s">
        <v>569</v>
      </c>
      <c r="C590" s="176">
        <f>SUBTOTAL(9,C591:C593)</f>
        <v>56</v>
      </c>
      <c r="D590" s="176">
        <f>SUBTOTAL(9,D591:D593)</f>
        <v>156</v>
      </c>
      <c r="E590" s="174"/>
      <c r="F590" s="176">
        <v>282</v>
      </c>
      <c r="G590" s="175"/>
      <c r="H590" s="175">
        <f t="shared" si="14"/>
        <v>1.8076923076923077</v>
      </c>
      <c r="I590" s="180"/>
    </row>
    <row r="591" spans="2:9" s="146" customFormat="1" ht="18.75" customHeight="1">
      <c r="B591" s="45" t="s">
        <v>570</v>
      </c>
      <c r="C591" s="174">
        <v>8</v>
      </c>
      <c r="D591" s="174">
        <v>8</v>
      </c>
      <c r="E591" s="174"/>
      <c r="F591" s="174">
        <v>0</v>
      </c>
      <c r="G591" s="175"/>
      <c r="H591" s="175">
        <f t="shared" si="14"/>
        <v>0</v>
      </c>
      <c r="I591" s="179"/>
    </row>
    <row r="592" spans="2:9" s="146" customFormat="1" ht="18.75" customHeight="1">
      <c r="B592" s="45" t="s">
        <v>571</v>
      </c>
      <c r="C592" s="174"/>
      <c r="D592" s="174"/>
      <c r="E592" s="174"/>
      <c r="F592" s="174">
        <v>0</v>
      </c>
      <c r="G592" s="175"/>
      <c r="H592" s="175"/>
      <c r="I592" s="179"/>
    </row>
    <row r="593" spans="2:9" s="146" customFormat="1" ht="18.75" customHeight="1">
      <c r="B593" s="45" t="s">
        <v>572</v>
      </c>
      <c r="C593" s="174">
        <v>48</v>
      </c>
      <c r="D593" s="174">
        <v>148</v>
      </c>
      <c r="E593" s="174"/>
      <c r="F593" s="174">
        <v>282</v>
      </c>
      <c r="G593" s="175"/>
      <c r="H593" s="175">
        <f t="shared" si="14"/>
        <v>1.9054054054054055</v>
      </c>
      <c r="I593" s="179"/>
    </row>
    <row r="594" spans="2:9" s="165" customFormat="1" ht="18.75" customHeight="1">
      <c r="B594" s="114" t="s">
        <v>573</v>
      </c>
      <c r="C594" s="185">
        <f>C595+C609+C622+C631+C635+C645+C653+C659+C666+C675+C680+C685+C688+C691+C697+C700+C704+C709</f>
        <v>33352.160000000003</v>
      </c>
      <c r="D594" s="185">
        <v>29260</v>
      </c>
      <c r="E594" s="174"/>
      <c r="F594" s="185">
        <v>26888</v>
      </c>
      <c r="G594" s="175"/>
      <c r="H594" s="175">
        <f t="shared" si="14"/>
        <v>0.91893369788106627</v>
      </c>
      <c r="I594" s="186"/>
    </row>
    <row r="595" spans="2:9" s="163" customFormat="1" ht="18.75" customHeight="1">
      <c r="B595" s="108" t="s">
        <v>574</v>
      </c>
      <c r="C595" s="176">
        <f>SUBTOTAL(9,C596:C608)</f>
        <v>1724.72</v>
      </c>
      <c r="D595" s="176">
        <f>SUBTOTAL(9,D596:D608)</f>
        <v>1867.3200000000002</v>
      </c>
      <c r="E595" s="174"/>
      <c r="F595" s="176">
        <v>1912</v>
      </c>
      <c r="G595" s="175"/>
      <c r="H595" s="175">
        <f t="shared" si="14"/>
        <v>1.0239273397168134</v>
      </c>
      <c r="I595" s="180"/>
    </row>
    <row r="596" spans="2:9" s="146" customFormat="1" ht="18.75" customHeight="1">
      <c r="B596" s="45" t="s">
        <v>159</v>
      </c>
      <c r="C596" s="174">
        <v>358.17</v>
      </c>
      <c r="D596" s="174">
        <v>400.19</v>
      </c>
      <c r="E596" s="174"/>
      <c r="F596" s="174">
        <v>523</v>
      </c>
      <c r="G596" s="175"/>
      <c r="H596" s="175">
        <f t="shared" si="14"/>
        <v>1.3068792323646268</v>
      </c>
      <c r="I596" s="179"/>
    </row>
    <row r="597" spans="2:9" s="146" customFormat="1" ht="18.75" customHeight="1">
      <c r="B597" s="45" t="s">
        <v>160</v>
      </c>
      <c r="C597" s="174"/>
      <c r="D597" s="174"/>
      <c r="E597" s="174"/>
      <c r="F597" s="174">
        <v>55</v>
      </c>
      <c r="G597" s="175"/>
      <c r="H597" s="175"/>
      <c r="I597" s="179"/>
    </row>
    <row r="598" spans="2:9" s="146" customFormat="1" ht="18.75" customHeight="1">
      <c r="B598" s="45" t="s">
        <v>161</v>
      </c>
      <c r="C598" s="174"/>
      <c r="D598" s="174"/>
      <c r="E598" s="174"/>
      <c r="F598" s="174">
        <v>0</v>
      </c>
      <c r="G598" s="175"/>
      <c r="H598" s="175"/>
      <c r="I598" s="179"/>
    </row>
    <row r="599" spans="2:9" s="146" customFormat="1" ht="18.75" customHeight="1">
      <c r="B599" s="45" t="s">
        <v>575</v>
      </c>
      <c r="C599" s="174"/>
      <c r="D599" s="174"/>
      <c r="E599" s="174"/>
      <c r="F599" s="174">
        <v>0</v>
      </c>
      <c r="G599" s="175"/>
      <c r="H599" s="175"/>
      <c r="I599" s="179"/>
    </row>
    <row r="600" spans="2:9" s="146" customFormat="1" ht="18.75" customHeight="1">
      <c r="B600" s="45" t="s">
        <v>576</v>
      </c>
      <c r="C600" s="174">
        <v>55.54</v>
      </c>
      <c r="D600" s="174">
        <v>58.57</v>
      </c>
      <c r="E600" s="174"/>
      <c r="F600" s="174">
        <v>42</v>
      </c>
      <c r="G600" s="175"/>
      <c r="H600" s="175">
        <f t="shared" si="14"/>
        <v>0.71709066074782313</v>
      </c>
      <c r="I600" s="179"/>
    </row>
    <row r="601" spans="2:9" s="146" customFormat="1" ht="18.75" customHeight="1">
      <c r="B601" s="45" t="s">
        <v>577</v>
      </c>
      <c r="C601" s="174">
        <v>257.27</v>
      </c>
      <c r="D601" s="174">
        <v>294.20999999999998</v>
      </c>
      <c r="E601" s="174"/>
      <c r="F601" s="174">
        <v>133</v>
      </c>
      <c r="G601" s="175"/>
      <c r="H601" s="175">
        <f t="shared" si="14"/>
        <v>0.45205805377111591</v>
      </c>
      <c r="I601" s="179"/>
    </row>
    <row r="602" spans="2:9" s="146" customFormat="1" ht="18.75" customHeight="1">
      <c r="B602" s="45" t="s">
        <v>578</v>
      </c>
      <c r="C602" s="174"/>
      <c r="D602" s="174"/>
      <c r="E602" s="174"/>
      <c r="F602" s="174">
        <v>0</v>
      </c>
      <c r="G602" s="175"/>
      <c r="H602" s="175"/>
      <c r="I602" s="179"/>
    </row>
    <row r="603" spans="2:9" s="146" customFormat="1" ht="18.75" customHeight="1">
      <c r="B603" s="45" t="s">
        <v>202</v>
      </c>
      <c r="C603" s="174">
        <v>230.47</v>
      </c>
      <c r="D603" s="174">
        <v>232.07</v>
      </c>
      <c r="E603" s="174"/>
      <c r="F603" s="174">
        <v>128</v>
      </c>
      <c r="G603" s="175"/>
      <c r="H603" s="175">
        <f t="shared" si="14"/>
        <v>0.55155771965355282</v>
      </c>
      <c r="I603" s="179"/>
    </row>
    <row r="604" spans="2:9" s="146" customFormat="1" ht="18.75" customHeight="1">
      <c r="B604" s="45" t="s">
        <v>579</v>
      </c>
      <c r="C604" s="174">
        <v>701.04</v>
      </c>
      <c r="D604" s="174">
        <v>737.65</v>
      </c>
      <c r="E604" s="174"/>
      <c r="F604" s="174">
        <v>654</v>
      </c>
      <c r="G604" s="175"/>
      <c r="H604" s="175">
        <f t="shared" si="14"/>
        <v>0.8865993357283265</v>
      </c>
      <c r="I604" s="179"/>
    </row>
    <row r="605" spans="2:9" s="146" customFormat="1" ht="18.75" customHeight="1">
      <c r="B605" s="45" t="s">
        <v>580</v>
      </c>
      <c r="C605" s="174"/>
      <c r="D605" s="174"/>
      <c r="E605" s="174"/>
      <c r="F605" s="174">
        <v>0</v>
      </c>
      <c r="G605" s="175"/>
      <c r="H605" s="175"/>
      <c r="I605" s="179"/>
    </row>
    <row r="606" spans="2:9" s="146" customFormat="1" ht="18.75" customHeight="1">
      <c r="B606" s="45" t="s">
        <v>581</v>
      </c>
      <c r="C606" s="174">
        <v>79.89</v>
      </c>
      <c r="D606" s="174">
        <v>79.89</v>
      </c>
      <c r="E606" s="174"/>
      <c r="F606" s="174">
        <v>273</v>
      </c>
      <c r="G606" s="175"/>
      <c r="H606" s="175">
        <f t="shared" si="14"/>
        <v>3.417198648141194</v>
      </c>
      <c r="I606" s="179"/>
    </row>
    <row r="607" spans="2:9" s="146" customFormat="1" ht="18.75" customHeight="1">
      <c r="B607" s="45" t="s">
        <v>582</v>
      </c>
      <c r="C607" s="174">
        <v>41.86</v>
      </c>
      <c r="D607" s="174">
        <v>44.26</v>
      </c>
      <c r="E607" s="174"/>
      <c r="F607" s="174">
        <v>43</v>
      </c>
      <c r="G607" s="175"/>
      <c r="H607" s="175">
        <f t="shared" si="14"/>
        <v>0.97153185720741075</v>
      </c>
      <c r="I607" s="179"/>
    </row>
    <row r="608" spans="2:9" s="146" customFormat="1" ht="18.75" customHeight="1">
      <c r="B608" s="45" t="s">
        <v>583</v>
      </c>
      <c r="C608" s="174">
        <v>0.48</v>
      </c>
      <c r="D608" s="174">
        <v>20.48</v>
      </c>
      <c r="E608" s="174"/>
      <c r="F608" s="174">
        <v>61</v>
      </c>
      <c r="G608" s="175"/>
      <c r="H608" s="175">
        <f t="shared" si="14"/>
        <v>2.978515625</v>
      </c>
      <c r="I608" s="179"/>
    </row>
    <row r="609" spans="2:9" s="163" customFormat="1" ht="18.75" customHeight="1">
      <c r="B609" s="108" t="s">
        <v>584</v>
      </c>
      <c r="C609" s="176">
        <f>SUBTOTAL(9,C610:C619)</f>
        <v>1254.29</v>
      </c>
      <c r="D609" s="176">
        <f>SUBTOTAL(9,D610:D619)</f>
        <v>1448.7600000000002</v>
      </c>
      <c r="E609" s="174"/>
      <c r="F609" s="176">
        <v>1018</v>
      </c>
      <c r="G609" s="175"/>
      <c r="H609" s="175">
        <f t="shared" si="14"/>
        <v>0.70266986940556053</v>
      </c>
      <c r="I609" s="180"/>
    </row>
    <row r="610" spans="2:9" s="146" customFormat="1" ht="18.75" customHeight="1">
      <c r="B610" s="45" t="s">
        <v>159</v>
      </c>
      <c r="C610" s="174">
        <v>222.74</v>
      </c>
      <c r="D610" s="174">
        <v>210.62</v>
      </c>
      <c r="E610" s="174"/>
      <c r="F610" s="174">
        <v>332</v>
      </c>
      <c r="G610" s="175"/>
      <c r="H610" s="175">
        <f t="shared" si="14"/>
        <v>1.5762985471465198</v>
      </c>
      <c r="I610" s="179"/>
    </row>
    <row r="611" spans="2:9" s="146" customFormat="1" ht="18.75" customHeight="1">
      <c r="B611" s="45" t="s">
        <v>160</v>
      </c>
      <c r="C611" s="174">
        <v>156.12</v>
      </c>
      <c r="D611" s="174">
        <v>156.12</v>
      </c>
      <c r="E611" s="174"/>
      <c r="F611" s="174">
        <v>120</v>
      </c>
      <c r="G611" s="175"/>
      <c r="H611" s="175">
        <f t="shared" si="14"/>
        <v>0.76863950807071479</v>
      </c>
      <c r="I611" s="179"/>
    </row>
    <row r="612" spans="2:9" s="146" customFormat="1" ht="18.75" customHeight="1">
      <c r="B612" s="45" t="s">
        <v>161</v>
      </c>
      <c r="C612" s="174"/>
      <c r="D612" s="174"/>
      <c r="E612" s="174"/>
      <c r="F612" s="174">
        <v>0</v>
      </c>
      <c r="G612" s="175"/>
      <c r="H612" s="175"/>
      <c r="I612" s="179"/>
    </row>
    <row r="613" spans="2:9" s="146" customFormat="1" ht="18.75" customHeight="1">
      <c r="B613" s="45" t="s">
        <v>585</v>
      </c>
      <c r="C613" s="174">
        <v>547</v>
      </c>
      <c r="D613" s="174">
        <v>547</v>
      </c>
      <c r="E613" s="174"/>
      <c r="F613" s="174">
        <v>75</v>
      </c>
      <c r="G613" s="175"/>
      <c r="H613" s="175">
        <f t="shared" si="14"/>
        <v>0.13711151736745886</v>
      </c>
      <c r="I613" s="179"/>
    </row>
    <row r="614" spans="2:9" s="146" customFormat="1" ht="18.75" customHeight="1">
      <c r="B614" s="45" t="s">
        <v>586</v>
      </c>
      <c r="C614" s="174">
        <v>80.03</v>
      </c>
      <c r="D614" s="174">
        <v>81.62</v>
      </c>
      <c r="E614" s="174"/>
      <c r="F614" s="174">
        <v>65</v>
      </c>
      <c r="G614" s="175"/>
      <c r="H614" s="175">
        <f t="shared" si="14"/>
        <v>0.79637343788287185</v>
      </c>
      <c r="I614" s="179"/>
    </row>
    <row r="615" spans="2:9" s="146" customFormat="1" ht="18.75" customHeight="1">
      <c r="B615" s="45" t="s">
        <v>587</v>
      </c>
      <c r="C615" s="174">
        <v>55</v>
      </c>
      <c r="D615" s="174">
        <v>55</v>
      </c>
      <c r="E615" s="174"/>
      <c r="F615" s="174">
        <v>0</v>
      </c>
      <c r="G615" s="175"/>
      <c r="H615" s="175">
        <f t="shared" si="14"/>
        <v>0</v>
      </c>
      <c r="I615" s="179"/>
    </row>
    <row r="616" spans="2:9" s="146" customFormat="1" ht="18.75" customHeight="1">
      <c r="B616" s="45" t="s">
        <v>588</v>
      </c>
      <c r="C616" s="174">
        <v>186</v>
      </c>
      <c r="D616" s="174">
        <v>186</v>
      </c>
      <c r="E616" s="174"/>
      <c r="F616" s="174">
        <v>56</v>
      </c>
      <c r="G616" s="175"/>
      <c r="H616" s="175">
        <f t="shared" si="14"/>
        <v>0.30107526881720431</v>
      </c>
      <c r="I616" s="179"/>
    </row>
    <row r="617" spans="2:9" s="146" customFormat="1" ht="18.75" customHeight="1">
      <c r="B617" s="45" t="s">
        <v>589</v>
      </c>
      <c r="C617" s="174"/>
      <c r="D617" s="174">
        <v>45</v>
      </c>
      <c r="E617" s="174"/>
      <c r="F617" s="174">
        <v>25</v>
      </c>
      <c r="G617" s="175"/>
      <c r="H617" s="175">
        <f t="shared" si="14"/>
        <v>0.55555555555555558</v>
      </c>
      <c r="I617" s="179"/>
    </row>
    <row r="618" spans="2:9" s="146" customFormat="1" ht="18.75" customHeight="1">
      <c r="B618" s="45" t="s">
        <v>590</v>
      </c>
      <c r="C618" s="174"/>
      <c r="D618" s="174"/>
      <c r="E618" s="174"/>
      <c r="F618" s="174">
        <v>0</v>
      </c>
      <c r="G618" s="175"/>
      <c r="H618" s="175"/>
      <c r="I618" s="179"/>
    </row>
    <row r="619" spans="2:9" s="146" customFormat="1" ht="18.75" customHeight="1">
      <c r="B619" s="45" t="s">
        <v>591</v>
      </c>
      <c r="C619" s="174">
        <v>7.4</v>
      </c>
      <c r="D619" s="174">
        <v>167.4</v>
      </c>
      <c r="E619" s="174"/>
      <c r="F619" s="174">
        <v>345</v>
      </c>
      <c r="G619" s="175"/>
      <c r="H619" s="175">
        <f t="shared" si="14"/>
        <v>2.0609318996415769</v>
      </c>
      <c r="I619" s="179"/>
    </row>
    <row r="620" spans="2:9" s="146" customFormat="1" ht="18.75" customHeight="1">
      <c r="B620" s="30" t="s">
        <v>592</v>
      </c>
      <c r="C620" s="174"/>
      <c r="D620" s="174"/>
      <c r="E620" s="174"/>
      <c r="F620" s="174">
        <v>0</v>
      </c>
      <c r="G620" s="175"/>
      <c r="H620" s="175"/>
      <c r="I620" s="179"/>
    </row>
    <row r="621" spans="2:9" s="146" customFormat="1" ht="18.75" customHeight="1">
      <c r="B621" s="45" t="s">
        <v>593</v>
      </c>
      <c r="C621" s="174"/>
      <c r="D621" s="174"/>
      <c r="E621" s="174"/>
      <c r="F621" s="174">
        <v>0</v>
      </c>
      <c r="G621" s="175"/>
      <c r="H621" s="175"/>
      <c r="I621" s="179"/>
    </row>
    <row r="622" spans="2:9" s="163" customFormat="1" ht="18.75" customHeight="1">
      <c r="B622" s="108" t="s">
        <v>594</v>
      </c>
      <c r="C622" s="176">
        <f>SUBTOTAL(9,C623:C630)</f>
        <v>8209.9499999999989</v>
      </c>
      <c r="D622" s="176">
        <f>SUBTOTAL(9,D623:D630)</f>
        <v>9272.8299999999981</v>
      </c>
      <c r="E622" s="174"/>
      <c r="F622" s="176">
        <v>9731</v>
      </c>
      <c r="G622" s="175"/>
      <c r="H622" s="175">
        <f t="shared" si="14"/>
        <v>1.0494099428114181</v>
      </c>
      <c r="I622" s="180"/>
    </row>
    <row r="623" spans="2:9" s="146" customFormat="1" ht="18.75" customHeight="1">
      <c r="B623" s="45" t="s">
        <v>595</v>
      </c>
      <c r="C623" s="174">
        <v>5174.7</v>
      </c>
      <c r="D623" s="174">
        <v>5174.7</v>
      </c>
      <c r="E623" s="174"/>
      <c r="F623" s="174">
        <v>5171</v>
      </c>
      <c r="G623" s="175"/>
      <c r="H623" s="175">
        <f t="shared" si="14"/>
        <v>0.99928498270431143</v>
      </c>
      <c r="I623" s="179"/>
    </row>
    <row r="624" spans="2:9" s="146" customFormat="1" ht="18.75" customHeight="1">
      <c r="B624" s="45" t="s">
        <v>596</v>
      </c>
      <c r="C624" s="174">
        <v>1185.57</v>
      </c>
      <c r="D624" s="174">
        <v>1185.57</v>
      </c>
      <c r="E624" s="174"/>
      <c r="F624" s="174">
        <v>458</v>
      </c>
      <c r="G624" s="175"/>
      <c r="H624" s="175">
        <f t="shared" si="14"/>
        <v>0.38631206929999917</v>
      </c>
      <c r="I624" s="179"/>
    </row>
    <row r="625" spans="2:9" s="146" customFormat="1" ht="18.75" customHeight="1">
      <c r="B625" s="45" t="s">
        <v>597</v>
      </c>
      <c r="C625" s="174">
        <v>123.4</v>
      </c>
      <c r="D625" s="174">
        <v>153.28</v>
      </c>
      <c r="E625" s="174"/>
      <c r="F625" s="174">
        <v>162</v>
      </c>
      <c r="G625" s="175"/>
      <c r="H625" s="175">
        <f t="shared" si="14"/>
        <v>1.0568893528183716</v>
      </c>
      <c r="I625" s="179"/>
    </row>
    <row r="626" spans="2:9" s="146" customFormat="1" ht="18.75" customHeight="1">
      <c r="B626" s="45" t="s">
        <v>598</v>
      </c>
      <c r="C626" s="174"/>
      <c r="D626" s="174"/>
      <c r="E626" s="174"/>
      <c r="F626" s="174">
        <v>0</v>
      </c>
      <c r="G626" s="175"/>
      <c r="H626" s="175"/>
      <c r="I626" s="179"/>
    </row>
    <row r="627" spans="2:9" s="146" customFormat="1" ht="18.75" customHeight="1">
      <c r="B627" s="45" t="s">
        <v>599</v>
      </c>
      <c r="C627" s="174">
        <v>1253.6600000000001</v>
      </c>
      <c r="D627" s="174">
        <v>1323.66</v>
      </c>
      <c r="E627" s="174"/>
      <c r="F627" s="174">
        <v>1489</v>
      </c>
      <c r="G627" s="175"/>
      <c r="H627" s="175">
        <f t="shared" si="14"/>
        <v>1.1249112309807654</v>
      </c>
      <c r="I627" s="179"/>
    </row>
    <row r="628" spans="2:9" s="146" customFormat="1" ht="18.75" customHeight="1">
      <c r="B628" s="45" t="s">
        <v>600</v>
      </c>
      <c r="C628" s="174">
        <v>297.62</v>
      </c>
      <c r="D628" s="174">
        <v>297.62</v>
      </c>
      <c r="E628" s="174"/>
      <c r="F628" s="174">
        <v>274</v>
      </c>
      <c r="G628" s="175"/>
      <c r="H628" s="175">
        <f t="shared" si="14"/>
        <v>0.92063705396142725</v>
      </c>
      <c r="I628" s="179"/>
    </row>
    <row r="629" spans="2:9" s="146" customFormat="1" ht="18.75" customHeight="1">
      <c r="B629" s="45" t="s">
        <v>601</v>
      </c>
      <c r="C629" s="174"/>
      <c r="D629" s="174">
        <v>963</v>
      </c>
      <c r="E629" s="174"/>
      <c r="F629" s="174">
        <v>2021</v>
      </c>
      <c r="G629" s="175"/>
      <c r="H629" s="175">
        <f t="shared" si="14"/>
        <v>2.09865005192108</v>
      </c>
      <c r="I629" s="179"/>
    </row>
    <row r="630" spans="2:9" s="146" customFormat="1" ht="18.75" customHeight="1">
      <c r="B630" s="45" t="s">
        <v>602</v>
      </c>
      <c r="C630" s="174">
        <v>175</v>
      </c>
      <c r="D630" s="174">
        <v>175</v>
      </c>
      <c r="E630" s="174"/>
      <c r="F630" s="174">
        <v>156</v>
      </c>
      <c r="G630" s="175"/>
      <c r="H630" s="175">
        <f t="shared" si="14"/>
        <v>0.89142857142857146</v>
      </c>
      <c r="I630" s="179"/>
    </row>
    <row r="631" spans="2:9" s="163" customFormat="1" ht="18.75" customHeight="1">
      <c r="B631" s="108" t="s">
        <v>603</v>
      </c>
      <c r="C631" s="176">
        <f>C632</f>
        <v>515</v>
      </c>
      <c r="D631" s="176">
        <f>D632</f>
        <v>0</v>
      </c>
      <c r="E631" s="174"/>
      <c r="F631" s="176">
        <v>474</v>
      </c>
      <c r="G631" s="175"/>
      <c r="H631" s="175"/>
      <c r="I631" s="180"/>
    </row>
    <row r="632" spans="2:9" s="146" customFormat="1" ht="18.75" customHeight="1">
      <c r="B632" s="45" t="s">
        <v>604</v>
      </c>
      <c r="C632" s="174">
        <v>515</v>
      </c>
      <c r="D632" s="174">
        <v>0</v>
      </c>
      <c r="E632" s="174"/>
      <c r="F632" s="174">
        <v>418</v>
      </c>
      <c r="G632" s="175"/>
      <c r="H632" s="175"/>
      <c r="I632" s="179"/>
    </row>
    <row r="633" spans="2:9" s="146" customFormat="1" ht="18.75" customHeight="1">
      <c r="B633" s="45" t="s">
        <v>605</v>
      </c>
      <c r="C633" s="174"/>
      <c r="D633" s="174"/>
      <c r="E633" s="174"/>
      <c r="F633" s="174">
        <v>0</v>
      </c>
      <c r="G633" s="175"/>
      <c r="H633" s="175"/>
      <c r="I633" s="179"/>
    </row>
    <row r="634" spans="2:9" s="146" customFormat="1" ht="18.75" customHeight="1">
      <c r="B634" s="45" t="s">
        <v>606</v>
      </c>
      <c r="C634" s="174"/>
      <c r="D634" s="174"/>
      <c r="E634" s="174"/>
      <c r="F634" s="174">
        <v>56</v>
      </c>
      <c r="G634" s="175"/>
      <c r="H634" s="175"/>
      <c r="I634" s="179"/>
    </row>
    <row r="635" spans="2:9" s="163" customFormat="1" ht="18.75" customHeight="1">
      <c r="B635" s="108" t="s">
        <v>607</v>
      </c>
      <c r="C635" s="176">
        <f>SUBTOTAL(9,C636:C644)</f>
        <v>2054</v>
      </c>
      <c r="D635" s="176">
        <f>SUBTOTAL(9,D636:D644)</f>
        <v>2054</v>
      </c>
      <c r="E635" s="174"/>
      <c r="F635" s="176">
        <v>2948</v>
      </c>
      <c r="G635" s="175"/>
      <c r="H635" s="175">
        <f t="shared" si="14"/>
        <v>1.4352482960077897</v>
      </c>
      <c r="I635" s="180"/>
    </row>
    <row r="636" spans="2:9" s="146" customFormat="1" ht="18.75" customHeight="1">
      <c r="B636" s="45" t="s">
        <v>608</v>
      </c>
      <c r="C636" s="174"/>
      <c r="D636" s="174"/>
      <c r="E636" s="174"/>
      <c r="F636" s="174">
        <v>0</v>
      </c>
      <c r="G636" s="175"/>
      <c r="H636" s="175"/>
      <c r="I636" s="179"/>
    </row>
    <row r="637" spans="2:9" s="146" customFormat="1" ht="18.75" customHeight="1">
      <c r="B637" s="45" t="s">
        <v>609</v>
      </c>
      <c r="C637" s="174"/>
      <c r="D637" s="174"/>
      <c r="E637" s="174"/>
      <c r="F637" s="174">
        <v>0</v>
      </c>
      <c r="G637" s="175"/>
      <c r="H637" s="175"/>
      <c r="I637" s="179"/>
    </row>
    <row r="638" spans="2:9" s="146" customFormat="1" ht="18.75" customHeight="1">
      <c r="B638" s="45" t="s">
        <v>610</v>
      </c>
      <c r="C638" s="174"/>
      <c r="D638" s="174">
        <v>1635</v>
      </c>
      <c r="E638" s="174"/>
      <c r="F638" s="174">
        <v>864</v>
      </c>
      <c r="G638" s="175"/>
      <c r="H638" s="175">
        <f t="shared" si="14"/>
        <v>0.52844036697247709</v>
      </c>
      <c r="I638" s="179"/>
    </row>
    <row r="639" spans="2:9" s="146" customFormat="1" ht="18.75" customHeight="1">
      <c r="B639" s="45" t="s">
        <v>611</v>
      </c>
      <c r="C639" s="174"/>
      <c r="D639" s="174"/>
      <c r="E639" s="174"/>
      <c r="F639" s="174">
        <v>0</v>
      </c>
      <c r="G639" s="175"/>
      <c r="H639" s="175"/>
      <c r="I639" s="179"/>
    </row>
    <row r="640" spans="2:9" s="146" customFormat="1" ht="18.75" customHeight="1">
      <c r="B640" s="45" t="s">
        <v>612</v>
      </c>
      <c r="C640" s="174"/>
      <c r="D640" s="174"/>
      <c r="E640" s="174"/>
      <c r="F640" s="174">
        <v>0</v>
      </c>
      <c r="G640" s="175"/>
      <c r="H640" s="175"/>
      <c r="I640" s="179"/>
    </row>
    <row r="641" spans="2:9" s="146" customFormat="1" ht="18.75" customHeight="1">
      <c r="B641" s="45" t="s">
        <v>613</v>
      </c>
      <c r="C641" s="174"/>
      <c r="D641" s="174"/>
      <c r="E641" s="174"/>
      <c r="F641" s="174">
        <v>0</v>
      </c>
      <c r="G641" s="175"/>
      <c r="H641" s="175"/>
      <c r="I641" s="179"/>
    </row>
    <row r="642" spans="2:9" s="146" customFormat="1" ht="18.75" customHeight="1">
      <c r="B642" s="45" t="s">
        <v>614</v>
      </c>
      <c r="C642" s="174"/>
      <c r="D642" s="174"/>
      <c r="E642" s="174"/>
      <c r="F642" s="174">
        <v>0</v>
      </c>
      <c r="G642" s="175"/>
      <c r="H642" s="175"/>
      <c r="I642" s="179"/>
    </row>
    <row r="643" spans="2:9" s="146" customFormat="1" ht="18.75" customHeight="1">
      <c r="B643" s="45" t="s">
        <v>615</v>
      </c>
      <c r="C643" s="174"/>
      <c r="D643" s="174"/>
      <c r="E643" s="174"/>
      <c r="F643" s="174">
        <v>0</v>
      </c>
      <c r="G643" s="175"/>
      <c r="H643" s="175"/>
      <c r="I643" s="179"/>
    </row>
    <row r="644" spans="2:9" s="146" customFormat="1" ht="18.75" customHeight="1">
      <c r="B644" s="45" t="s">
        <v>616</v>
      </c>
      <c r="C644" s="174">
        <v>2054</v>
      </c>
      <c r="D644" s="174">
        <v>419</v>
      </c>
      <c r="E644" s="174"/>
      <c r="F644" s="174">
        <v>2084</v>
      </c>
      <c r="G644" s="175"/>
      <c r="H644" s="175">
        <f t="shared" si="14"/>
        <v>4.9737470167064437</v>
      </c>
      <c r="I644" s="179"/>
    </row>
    <row r="645" spans="2:9" s="163" customFormat="1" ht="18.75" customHeight="1">
      <c r="B645" s="108" t="s">
        <v>617</v>
      </c>
      <c r="C645" s="176">
        <f>SUBTOTAL(9,C646:C652)</f>
        <v>316.88</v>
      </c>
      <c r="D645" s="176">
        <f>SUBTOTAL(9,D646:D652)</f>
        <v>732.88</v>
      </c>
      <c r="E645" s="174"/>
      <c r="F645" s="176">
        <v>192</v>
      </c>
      <c r="G645" s="175"/>
      <c r="H645" s="175">
        <f t="shared" ref="H645:H707" si="15">F645/D645</f>
        <v>0.26198013317323438</v>
      </c>
      <c r="I645" s="180"/>
    </row>
    <row r="646" spans="2:9" s="146" customFormat="1" ht="18.75" customHeight="1">
      <c r="B646" s="45" t="s">
        <v>618</v>
      </c>
      <c r="C646" s="174">
        <v>39.47</v>
      </c>
      <c r="D646" s="174">
        <v>39.47</v>
      </c>
      <c r="E646" s="174"/>
      <c r="F646" s="174">
        <v>26</v>
      </c>
      <c r="G646" s="175"/>
      <c r="H646" s="175">
        <f t="shared" si="15"/>
        <v>0.6587281479604763</v>
      </c>
      <c r="I646" s="179"/>
    </row>
    <row r="647" spans="2:9" s="146" customFormat="1" ht="18.75" customHeight="1">
      <c r="B647" s="45" t="s">
        <v>619</v>
      </c>
      <c r="C647" s="174"/>
      <c r="D647" s="174">
        <v>411</v>
      </c>
      <c r="E647" s="174"/>
      <c r="F647" s="174">
        <v>11</v>
      </c>
      <c r="G647" s="175"/>
      <c r="H647" s="175">
        <f t="shared" si="15"/>
        <v>2.6763990267639901E-2</v>
      </c>
      <c r="I647" s="179"/>
    </row>
    <row r="648" spans="2:9" s="146" customFormat="1" ht="18.75" customHeight="1">
      <c r="B648" s="45" t="s">
        <v>620</v>
      </c>
      <c r="C648" s="174">
        <v>37.94</v>
      </c>
      <c r="D648" s="174">
        <v>37.94</v>
      </c>
      <c r="E648" s="174"/>
      <c r="F648" s="174">
        <v>0</v>
      </c>
      <c r="G648" s="175"/>
      <c r="H648" s="175">
        <f t="shared" si="15"/>
        <v>0</v>
      </c>
      <c r="I648" s="179"/>
    </row>
    <row r="649" spans="2:9" s="146" customFormat="1" ht="18.75" customHeight="1">
      <c r="B649" s="45" t="s">
        <v>621</v>
      </c>
      <c r="C649" s="174"/>
      <c r="D649" s="174"/>
      <c r="E649" s="174"/>
      <c r="F649" s="174">
        <v>0</v>
      </c>
      <c r="G649" s="175"/>
      <c r="H649" s="175"/>
      <c r="I649" s="179"/>
    </row>
    <row r="650" spans="2:9" s="146" customFormat="1" ht="18.75" customHeight="1">
      <c r="B650" s="45" t="s">
        <v>622</v>
      </c>
      <c r="C650" s="174"/>
      <c r="D650" s="174"/>
      <c r="E650" s="174"/>
      <c r="F650" s="174">
        <v>110</v>
      </c>
      <c r="G650" s="175"/>
      <c r="H650" s="175"/>
      <c r="I650" s="179"/>
    </row>
    <row r="651" spans="2:9" s="146" customFormat="1" ht="18.75" customHeight="1">
      <c r="B651" s="45" t="s">
        <v>623</v>
      </c>
      <c r="C651" s="174"/>
      <c r="D651" s="174"/>
      <c r="E651" s="174"/>
      <c r="F651" s="174">
        <v>0</v>
      </c>
      <c r="G651" s="175"/>
      <c r="H651" s="175"/>
      <c r="I651" s="179"/>
    </row>
    <row r="652" spans="2:9" s="146" customFormat="1" ht="18.75" customHeight="1">
      <c r="B652" s="45" t="s">
        <v>624</v>
      </c>
      <c r="C652" s="174">
        <v>239.47</v>
      </c>
      <c r="D652" s="174">
        <v>244.47</v>
      </c>
      <c r="E652" s="174"/>
      <c r="F652" s="174">
        <v>45</v>
      </c>
      <c r="G652" s="175"/>
      <c r="H652" s="175">
        <f t="shared" si="15"/>
        <v>0.18407166523499816</v>
      </c>
      <c r="I652" s="179"/>
    </row>
    <row r="653" spans="2:9" s="163" customFormat="1" ht="18.75" customHeight="1">
      <c r="B653" s="108" t="s">
        <v>625</v>
      </c>
      <c r="C653" s="176">
        <f>SUBTOTAL(9,C654:C658)</f>
        <v>836.85</v>
      </c>
      <c r="D653" s="176">
        <f>SUBTOTAL(9,D654:D658)</f>
        <v>1266.4100000000001</v>
      </c>
      <c r="E653" s="174"/>
      <c r="F653" s="176">
        <v>912</v>
      </c>
      <c r="G653" s="175"/>
      <c r="H653" s="175">
        <f t="shared" si="15"/>
        <v>0.72014592430571456</v>
      </c>
      <c r="I653" s="180"/>
    </row>
    <row r="654" spans="2:9" s="146" customFormat="1" ht="18.75" customHeight="1">
      <c r="B654" s="45" t="s">
        <v>626</v>
      </c>
      <c r="C654" s="174">
        <v>180.71</v>
      </c>
      <c r="D654" s="174">
        <v>180.71</v>
      </c>
      <c r="E654" s="174"/>
      <c r="F654" s="174">
        <v>10</v>
      </c>
      <c r="G654" s="175"/>
      <c r="H654" s="175">
        <f t="shared" si="15"/>
        <v>5.5337280726025118E-2</v>
      </c>
      <c r="I654" s="179"/>
    </row>
    <row r="655" spans="2:9" s="146" customFormat="1" ht="18.75" customHeight="1">
      <c r="B655" s="45" t="s">
        <v>627</v>
      </c>
      <c r="C655" s="174">
        <v>568.15</v>
      </c>
      <c r="D655" s="174">
        <v>568.15</v>
      </c>
      <c r="E655" s="174"/>
      <c r="F655" s="174">
        <v>377</v>
      </c>
      <c r="G655" s="175"/>
      <c r="H655" s="175">
        <f t="shared" si="15"/>
        <v>0.66355715920091529</v>
      </c>
      <c r="I655" s="179"/>
    </row>
    <row r="656" spans="2:9" s="146" customFormat="1" ht="18.75" customHeight="1">
      <c r="B656" s="45" t="s">
        <v>628</v>
      </c>
      <c r="C656" s="174">
        <v>77.989999999999995</v>
      </c>
      <c r="D656" s="174">
        <v>461.55</v>
      </c>
      <c r="E656" s="174"/>
      <c r="F656" s="174">
        <v>390</v>
      </c>
      <c r="G656" s="175"/>
      <c r="H656" s="175">
        <f t="shared" si="15"/>
        <v>0.84497887552811179</v>
      </c>
      <c r="I656" s="179"/>
    </row>
    <row r="657" spans="2:9" s="146" customFormat="1" ht="18.75" customHeight="1">
      <c r="B657" s="45" t="s">
        <v>629</v>
      </c>
      <c r="C657" s="174">
        <v>10</v>
      </c>
      <c r="D657" s="174">
        <v>46</v>
      </c>
      <c r="E657" s="174"/>
      <c r="F657" s="174">
        <v>0</v>
      </c>
      <c r="G657" s="175"/>
      <c r="H657" s="175">
        <f t="shared" si="15"/>
        <v>0</v>
      </c>
      <c r="I657" s="179"/>
    </row>
    <row r="658" spans="2:9" s="146" customFormat="1" ht="18.75" customHeight="1">
      <c r="B658" s="45" t="s">
        <v>630</v>
      </c>
      <c r="C658" s="174"/>
      <c r="D658" s="174">
        <v>10</v>
      </c>
      <c r="E658" s="174"/>
      <c r="F658" s="174">
        <v>135</v>
      </c>
      <c r="G658" s="175"/>
      <c r="H658" s="175">
        <f t="shared" si="15"/>
        <v>13.5</v>
      </c>
      <c r="I658" s="179"/>
    </row>
    <row r="659" spans="2:9" s="163" customFormat="1" ht="18.75" customHeight="1">
      <c r="B659" s="108" t="s">
        <v>631</v>
      </c>
      <c r="C659" s="176">
        <f>SUBTOTAL(9,C660:C665)</f>
        <v>1007.25</v>
      </c>
      <c r="D659" s="176">
        <f>SUBTOTAL(9,D660:D665)</f>
        <v>1054.21</v>
      </c>
      <c r="E659" s="174"/>
      <c r="F659" s="176">
        <v>280</v>
      </c>
      <c r="G659" s="175"/>
      <c r="H659" s="175">
        <f t="shared" si="15"/>
        <v>0.26560173020555677</v>
      </c>
      <c r="I659" s="180"/>
    </row>
    <row r="660" spans="2:9" s="146" customFormat="1" ht="18.75" customHeight="1">
      <c r="B660" s="45" t="s">
        <v>632</v>
      </c>
      <c r="C660" s="174">
        <v>455.46</v>
      </c>
      <c r="D660" s="174">
        <v>455.46</v>
      </c>
      <c r="E660" s="174"/>
      <c r="F660" s="174">
        <v>85</v>
      </c>
      <c r="G660" s="175"/>
      <c r="H660" s="175">
        <f t="shared" si="15"/>
        <v>0.18662451148289641</v>
      </c>
      <c r="I660" s="179"/>
    </row>
    <row r="661" spans="2:9" s="146" customFormat="1" ht="18.75" customHeight="1">
      <c r="B661" s="45" t="s">
        <v>633</v>
      </c>
      <c r="C661" s="174">
        <v>88.39</v>
      </c>
      <c r="D661" s="174">
        <v>88.39</v>
      </c>
      <c r="E661" s="174"/>
      <c r="F661" s="174">
        <v>0</v>
      </c>
      <c r="G661" s="175"/>
      <c r="H661" s="175">
        <f t="shared" si="15"/>
        <v>0</v>
      </c>
      <c r="I661" s="179"/>
    </row>
    <row r="662" spans="2:9" s="146" customFormat="1" ht="18.75" customHeight="1">
      <c r="B662" s="45" t="s">
        <v>634</v>
      </c>
      <c r="C662" s="174"/>
      <c r="D662" s="174"/>
      <c r="E662" s="174"/>
      <c r="F662" s="174">
        <v>0</v>
      </c>
      <c r="G662" s="175"/>
      <c r="H662" s="175"/>
      <c r="I662" s="179"/>
    </row>
    <row r="663" spans="2:9" s="146" customFormat="1" ht="18.75" customHeight="1">
      <c r="B663" s="45" t="s">
        <v>635</v>
      </c>
      <c r="C663" s="174">
        <v>45</v>
      </c>
      <c r="D663" s="174">
        <v>45</v>
      </c>
      <c r="E663" s="174"/>
      <c r="F663" s="174">
        <v>0</v>
      </c>
      <c r="G663" s="175"/>
      <c r="H663" s="175">
        <f t="shared" si="15"/>
        <v>0</v>
      </c>
      <c r="I663" s="179"/>
    </row>
    <row r="664" spans="2:9" s="146" customFormat="1" ht="18.75" customHeight="1">
      <c r="B664" s="45" t="s">
        <v>636</v>
      </c>
      <c r="C664" s="174">
        <v>216.4</v>
      </c>
      <c r="D664" s="174">
        <v>263.36</v>
      </c>
      <c r="E664" s="174"/>
      <c r="F664" s="174">
        <v>177</v>
      </c>
      <c r="G664" s="175"/>
      <c r="H664" s="175">
        <f t="shared" si="15"/>
        <v>0.67208383961117857</v>
      </c>
      <c r="I664" s="179"/>
    </row>
    <row r="665" spans="2:9" s="146" customFormat="1" ht="18.75" customHeight="1">
      <c r="B665" s="45" t="s">
        <v>637</v>
      </c>
      <c r="C665" s="174">
        <v>202</v>
      </c>
      <c r="D665" s="174">
        <v>202</v>
      </c>
      <c r="E665" s="174"/>
      <c r="F665" s="174">
        <v>18</v>
      </c>
      <c r="G665" s="175"/>
      <c r="H665" s="175">
        <f t="shared" si="15"/>
        <v>8.9108910891089105E-2</v>
      </c>
      <c r="I665" s="179"/>
    </row>
    <row r="666" spans="2:9" s="163" customFormat="1" ht="18.75" customHeight="1">
      <c r="B666" s="108" t="s">
        <v>638</v>
      </c>
      <c r="C666" s="176">
        <f>SUBTOTAL(9,C667:C674)</f>
        <v>4175.66</v>
      </c>
      <c r="D666" s="176">
        <f>SUBTOTAL(9,D667:D674)</f>
        <v>2272.2200000000003</v>
      </c>
      <c r="E666" s="174"/>
      <c r="F666" s="176">
        <v>1118</v>
      </c>
      <c r="G666" s="175"/>
      <c r="H666" s="175">
        <f t="shared" si="15"/>
        <v>0.49202982105605964</v>
      </c>
      <c r="I666" s="180"/>
    </row>
    <row r="667" spans="2:9" s="146" customFormat="1" ht="18.75" customHeight="1">
      <c r="B667" s="45" t="s">
        <v>159</v>
      </c>
      <c r="C667" s="174">
        <v>149.19999999999999</v>
      </c>
      <c r="D667" s="174">
        <v>163.76</v>
      </c>
      <c r="E667" s="174"/>
      <c r="F667" s="174">
        <v>121</v>
      </c>
      <c r="G667" s="175"/>
      <c r="H667" s="175">
        <f t="shared" si="15"/>
        <v>0.73888617489008312</v>
      </c>
      <c r="I667" s="179"/>
    </row>
    <row r="668" spans="2:9" s="146" customFormat="1" ht="18.75" customHeight="1">
      <c r="B668" s="45" t="s">
        <v>160</v>
      </c>
      <c r="C668" s="174"/>
      <c r="D668" s="174"/>
      <c r="E668" s="174"/>
      <c r="F668" s="174">
        <v>0</v>
      </c>
      <c r="G668" s="175"/>
      <c r="H668" s="175"/>
      <c r="I668" s="179"/>
    </row>
    <row r="669" spans="2:9" s="146" customFormat="1" ht="18.75" customHeight="1">
      <c r="B669" s="45" t="s">
        <v>161</v>
      </c>
      <c r="C669" s="174"/>
      <c r="D669" s="174"/>
      <c r="E669" s="174"/>
      <c r="F669" s="174">
        <v>0</v>
      </c>
      <c r="G669" s="175"/>
      <c r="H669" s="175"/>
      <c r="I669" s="179"/>
    </row>
    <row r="670" spans="2:9" s="146" customFormat="1" ht="18.75" customHeight="1">
      <c r="B670" s="45" t="s">
        <v>639</v>
      </c>
      <c r="C670" s="174">
        <v>83.07</v>
      </c>
      <c r="D670" s="174">
        <v>83.07</v>
      </c>
      <c r="E670" s="174"/>
      <c r="F670" s="174">
        <v>642</v>
      </c>
      <c r="G670" s="175"/>
      <c r="H670" s="175">
        <f t="shared" si="15"/>
        <v>7.7284218129288558</v>
      </c>
      <c r="I670" s="179"/>
    </row>
    <row r="671" spans="2:9" s="146" customFormat="1" ht="18.75" customHeight="1">
      <c r="B671" s="45" t="s">
        <v>640</v>
      </c>
      <c r="C671" s="174">
        <v>12</v>
      </c>
      <c r="D671" s="174">
        <v>12</v>
      </c>
      <c r="E671" s="174"/>
      <c r="F671" s="174">
        <v>113</v>
      </c>
      <c r="G671" s="175"/>
      <c r="H671" s="175">
        <f t="shared" si="15"/>
        <v>9.4166666666666661</v>
      </c>
      <c r="I671" s="179"/>
    </row>
    <row r="672" spans="2:9" s="146" customFormat="1" ht="18.75" customHeight="1">
      <c r="B672" s="45" t="s">
        <v>641</v>
      </c>
      <c r="C672" s="174"/>
      <c r="D672" s="174"/>
      <c r="E672" s="174"/>
      <c r="F672" s="174">
        <v>0</v>
      </c>
      <c r="G672" s="175"/>
      <c r="H672" s="175"/>
      <c r="I672" s="179"/>
    </row>
    <row r="673" spans="2:9" s="146" customFormat="1" ht="18.75" customHeight="1">
      <c r="B673" s="45" t="s">
        <v>642</v>
      </c>
      <c r="C673" s="174"/>
      <c r="D673" s="174">
        <v>74</v>
      </c>
      <c r="E673" s="174"/>
      <c r="F673" s="174">
        <v>74</v>
      </c>
      <c r="G673" s="175"/>
      <c r="H673" s="175">
        <f t="shared" si="15"/>
        <v>1</v>
      </c>
      <c r="I673" s="179"/>
    </row>
    <row r="674" spans="2:9" s="146" customFormat="1" ht="18.75" customHeight="1">
      <c r="B674" s="45" t="s">
        <v>643</v>
      </c>
      <c r="C674" s="174">
        <v>3931.39</v>
      </c>
      <c r="D674" s="174">
        <v>1939.39</v>
      </c>
      <c r="E674" s="174"/>
      <c r="F674" s="174">
        <v>168</v>
      </c>
      <c r="G674" s="175"/>
      <c r="H674" s="175">
        <f t="shared" si="15"/>
        <v>8.6625175957388653E-2</v>
      </c>
      <c r="I674" s="179"/>
    </row>
    <row r="675" spans="2:9" s="163" customFormat="1" ht="18.75" customHeight="1">
      <c r="B675" s="108" t="s">
        <v>644</v>
      </c>
      <c r="C675" s="176">
        <v>305.5</v>
      </c>
      <c r="D675" s="176">
        <v>305.5</v>
      </c>
      <c r="E675" s="174"/>
      <c r="F675" s="176">
        <v>336</v>
      </c>
      <c r="G675" s="175"/>
      <c r="H675" s="175">
        <f t="shared" si="15"/>
        <v>1.099836333878887</v>
      </c>
      <c r="I675" s="180"/>
    </row>
    <row r="676" spans="2:9" s="146" customFormat="1" ht="18.75" customHeight="1">
      <c r="B676" s="45" t="s">
        <v>645</v>
      </c>
      <c r="C676" s="174">
        <v>305.5</v>
      </c>
      <c r="D676" s="174">
        <v>305.5</v>
      </c>
      <c r="E676" s="174"/>
      <c r="F676" s="174">
        <v>0</v>
      </c>
      <c r="G676" s="175"/>
      <c r="H676" s="175">
        <f t="shared" si="15"/>
        <v>0</v>
      </c>
      <c r="I676" s="179"/>
    </row>
    <row r="677" spans="2:9" s="146" customFormat="1" ht="18.75" customHeight="1">
      <c r="B677" s="45" t="s">
        <v>646</v>
      </c>
      <c r="C677" s="174"/>
      <c r="D677" s="174"/>
      <c r="E677" s="174"/>
      <c r="F677" s="174">
        <v>0</v>
      </c>
      <c r="G677" s="175"/>
      <c r="H677" s="175"/>
      <c r="I677" s="179"/>
    </row>
    <row r="678" spans="2:9" s="146" customFormat="1" ht="18.75" customHeight="1">
      <c r="B678" s="45" t="s">
        <v>647</v>
      </c>
      <c r="C678" s="174"/>
      <c r="D678" s="174"/>
      <c r="E678" s="174"/>
      <c r="F678" s="174">
        <v>336</v>
      </c>
      <c r="G678" s="175"/>
      <c r="H678" s="175"/>
      <c r="I678" s="179"/>
    </row>
    <row r="679" spans="2:9" s="146" customFormat="1" ht="18.75" customHeight="1">
      <c r="B679" s="45" t="s">
        <v>648</v>
      </c>
      <c r="C679" s="174"/>
      <c r="D679" s="174"/>
      <c r="E679" s="174"/>
      <c r="F679" s="174">
        <v>0</v>
      </c>
      <c r="G679" s="175"/>
      <c r="H679" s="175"/>
      <c r="I679" s="179"/>
    </row>
    <row r="680" spans="2:9" s="163" customFormat="1" ht="18.75" customHeight="1">
      <c r="B680" s="108" t="s">
        <v>649</v>
      </c>
      <c r="C680" s="176">
        <f>SUBTOTAL(9,C681:C684)</f>
        <v>36.090000000000003</v>
      </c>
      <c r="D680" s="176">
        <f>SUBTOTAL(9,D681:D684)</f>
        <v>37.799999999999997</v>
      </c>
      <c r="E680" s="174"/>
      <c r="F680" s="176">
        <v>45</v>
      </c>
      <c r="G680" s="175"/>
      <c r="H680" s="175">
        <f t="shared" si="15"/>
        <v>1.1904761904761905</v>
      </c>
      <c r="I680" s="180"/>
    </row>
    <row r="681" spans="2:9" s="146" customFormat="1" ht="18.75" customHeight="1">
      <c r="B681" s="45" t="s">
        <v>159</v>
      </c>
      <c r="C681" s="174">
        <v>25.09</v>
      </c>
      <c r="D681" s="174">
        <v>26.8</v>
      </c>
      <c r="E681" s="174"/>
      <c r="F681" s="174">
        <v>29</v>
      </c>
      <c r="G681" s="175"/>
      <c r="H681" s="175">
        <f t="shared" si="15"/>
        <v>1.0820895522388059</v>
      </c>
      <c r="I681" s="179"/>
    </row>
    <row r="682" spans="2:9" s="146" customFormat="1" ht="18.75" customHeight="1">
      <c r="B682" s="45" t="s">
        <v>160</v>
      </c>
      <c r="C682" s="174"/>
      <c r="D682" s="174"/>
      <c r="E682" s="174"/>
      <c r="F682" s="174">
        <v>0</v>
      </c>
      <c r="G682" s="175"/>
      <c r="H682" s="175"/>
      <c r="I682" s="179"/>
    </row>
    <row r="683" spans="2:9" s="146" customFormat="1" ht="18.75" customHeight="1">
      <c r="B683" s="45" t="s">
        <v>161</v>
      </c>
      <c r="C683" s="174"/>
      <c r="D683" s="174"/>
      <c r="E683" s="174"/>
      <c r="F683" s="174">
        <v>0</v>
      </c>
      <c r="G683" s="175"/>
      <c r="H683" s="175"/>
      <c r="I683" s="179"/>
    </row>
    <row r="684" spans="2:9" s="146" customFormat="1" ht="18.75" customHeight="1">
      <c r="B684" s="45" t="s">
        <v>650</v>
      </c>
      <c r="C684" s="174">
        <v>11</v>
      </c>
      <c r="D684" s="174">
        <v>11</v>
      </c>
      <c r="E684" s="174"/>
      <c r="F684" s="174">
        <v>16</v>
      </c>
      <c r="G684" s="175"/>
      <c r="H684" s="175">
        <f t="shared" si="15"/>
        <v>1.4545454545454546</v>
      </c>
      <c r="I684" s="179"/>
    </row>
    <row r="685" spans="2:9" s="163" customFormat="1" ht="18.75" customHeight="1">
      <c r="B685" s="108" t="s">
        <v>651</v>
      </c>
      <c r="C685" s="176">
        <v>2771</v>
      </c>
      <c r="D685" s="176">
        <v>2131</v>
      </c>
      <c r="E685" s="174"/>
      <c r="F685" s="176">
        <v>1098</v>
      </c>
      <c r="G685" s="175"/>
      <c r="H685" s="175">
        <f t="shared" si="15"/>
        <v>0.51525105584232755</v>
      </c>
      <c r="I685" s="180"/>
    </row>
    <row r="686" spans="2:9" s="146" customFormat="1" ht="18.75" customHeight="1">
      <c r="B686" s="45" t="s">
        <v>652</v>
      </c>
      <c r="C686" s="174">
        <v>2771</v>
      </c>
      <c r="D686" s="174">
        <v>2131</v>
      </c>
      <c r="E686" s="174"/>
      <c r="F686" s="174">
        <v>1098</v>
      </c>
      <c r="G686" s="175"/>
      <c r="H686" s="175">
        <f t="shared" si="15"/>
        <v>0.51525105584232755</v>
      </c>
      <c r="I686" s="179"/>
    </row>
    <row r="687" spans="2:9" s="146" customFormat="1" ht="18.75" customHeight="1">
      <c r="B687" s="45" t="s">
        <v>653</v>
      </c>
      <c r="C687" s="174"/>
      <c r="D687" s="174"/>
      <c r="E687" s="174"/>
      <c r="F687" s="174">
        <v>0</v>
      </c>
      <c r="G687" s="175"/>
      <c r="H687" s="175"/>
      <c r="I687" s="179"/>
    </row>
    <row r="688" spans="2:9" s="163" customFormat="1" ht="18.75" customHeight="1">
      <c r="B688" s="108" t="s">
        <v>654</v>
      </c>
      <c r="C688" s="176">
        <f>SUBTOTAL(9,C689:C690)</f>
        <v>1462.97</v>
      </c>
      <c r="D688" s="176">
        <f>SUBTOTAL(9,D689:D690)</f>
        <v>602.97</v>
      </c>
      <c r="E688" s="174"/>
      <c r="F688" s="176">
        <v>80</v>
      </c>
      <c r="G688" s="175"/>
      <c r="H688" s="175">
        <f t="shared" si="15"/>
        <v>0.13267658424133871</v>
      </c>
      <c r="I688" s="180"/>
    </row>
    <row r="689" spans="2:9" s="146" customFormat="1" ht="18.75" customHeight="1">
      <c r="B689" s="45" t="s">
        <v>655</v>
      </c>
      <c r="C689" s="174">
        <v>10</v>
      </c>
      <c r="D689" s="174">
        <v>10</v>
      </c>
      <c r="E689" s="174"/>
      <c r="F689" s="174">
        <v>0</v>
      </c>
      <c r="G689" s="175"/>
      <c r="H689" s="175">
        <f t="shared" si="15"/>
        <v>0</v>
      </c>
      <c r="I689" s="179"/>
    </row>
    <row r="690" spans="2:9" s="146" customFormat="1" ht="18.75" customHeight="1">
      <c r="B690" s="45" t="s">
        <v>656</v>
      </c>
      <c r="C690" s="174">
        <v>1452.97</v>
      </c>
      <c r="D690" s="174">
        <v>592.97</v>
      </c>
      <c r="E690" s="174"/>
      <c r="F690" s="174">
        <v>80</v>
      </c>
      <c r="G690" s="175"/>
      <c r="H690" s="175">
        <f t="shared" si="15"/>
        <v>0.13491407659746699</v>
      </c>
      <c r="I690" s="179"/>
    </row>
    <row r="691" spans="2:9" s="163" customFormat="1" ht="18.75" customHeight="1">
      <c r="B691" s="108" t="s">
        <v>657</v>
      </c>
      <c r="C691" s="176"/>
      <c r="D691" s="176"/>
      <c r="E691" s="174"/>
      <c r="F691" s="176">
        <v>0</v>
      </c>
      <c r="G691" s="175"/>
      <c r="H691" s="175"/>
      <c r="I691" s="180"/>
    </row>
    <row r="692" spans="2:9" s="146" customFormat="1" ht="18.75" customHeight="1">
      <c r="B692" s="45" t="s">
        <v>658</v>
      </c>
      <c r="C692" s="174"/>
      <c r="D692" s="174"/>
      <c r="E692" s="174"/>
      <c r="F692" s="174">
        <v>0</v>
      </c>
      <c r="G692" s="175"/>
      <c r="H692" s="175"/>
      <c r="I692" s="179"/>
    </row>
    <row r="693" spans="2:9" s="146" customFormat="1" ht="18.75" customHeight="1">
      <c r="B693" s="45" t="s">
        <v>659</v>
      </c>
      <c r="C693" s="174"/>
      <c r="D693" s="174"/>
      <c r="E693" s="174"/>
      <c r="F693" s="174">
        <v>0</v>
      </c>
      <c r="G693" s="175"/>
      <c r="H693" s="175"/>
      <c r="I693" s="179"/>
    </row>
    <row r="694" spans="2:9" s="146" customFormat="1" ht="18.75" customHeight="1">
      <c r="B694" s="30" t="s">
        <v>660</v>
      </c>
      <c r="C694" s="174"/>
      <c r="D694" s="174"/>
      <c r="E694" s="174"/>
      <c r="F694" s="174">
        <v>0</v>
      </c>
      <c r="G694" s="175"/>
      <c r="H694" s="175"/>
      <c r="I694" s="179"/>
    </row>
    <row r="695" spans="2:9" s="146" customFormat="1" ht="18.75" customHeight="1">
      <c r="B695" s="45" t="s">
        <v>661</v>
      </c>
      <c r="C695" s="174"/>
      <c r="D695" s="174"/>
      <c r="E695" s="174"/>
      <c r="F695" s="174">
        <v>0</v>
      </c>
      <c r="G695" s="175"/>
      <c r="H695" s="175"/>
      <c r="I695" s="179"/>
    </row>
    <row r="696" spans="2:9" s="146" customFormat="1" ht="18.75" customHeight="1">
      <c r="B696" s="45" t="s">
        <v>662</v>
      </c>
      <c r="C696" s="174"/>
      <c r="D696" s="174"/>
      <c r="E696" s="174"/>
      <c r="F696" s="174">
        <v>0</v>
      </c>
      <c r="G696" s="175"/>
      <c r="H696" s="175"/>
      <c r="I696" s="179"/>
    </row>
    <row r="697" spans="2:9" s="163" customFormat="1" ht="18.75" customHeight="1">
      <c r="B697" s="108" t="s">
        <v>663</v>
      </c>
      <c r="C697" s="176">
        <f>SUBTOTAL(9,C698:C699)</f>
        <v>85</v>
      </c>
      <c r="D697" s="176">
        <f>SUBTOTAL(9,D698:D699)</f>
        <v>85</v>
      </c>
      <c r="E697" s="174"/>
      <c r="F697" s="176">
        <v>122</v>
      </c>
      <c r="G697" s="175"/>
      <c r="H697" s="175">
        <f t="shared" si="15"/>
        <v>1.4352941176470588</v>
      </c>
      <c r="I697" s="180"/>
    </row>
    <row r="698" spans="2:9" s="146" customFormat="1" ht="18.75" customHeight="1">
      <c r="B698" s="45" t="s">
        <v>664</v>
      </c>
      <c r="C698" s="174"/>
      <c r="D698" s="174"/>
      <c r="E698" s="174"/>
      <c r="F698" s="174">
        <v>122</v>
      </c>
      <c r="G698" s="175"/>
      <c r="H698" s="175"/>
      <c r="I698" s="179"/>
    </row>
    <row r="699" spans="2:9" s="146" customFormat="1" ht="18.75" customHeight="1">
      <c r="B699" s="45" t="s">
        <v>665</v>
      </c>
      <c r="C699" s="174">
        <v>85</v>
      </c>
      <c r="D699" s="174">
        <v>85</v>
      </c>
      <c r="E699" s="174"/>
      <c r="F699" s="174">
        <v>0</v>
      </c>
      <c r="G699" s="175"/>
      <c r="H699" s="175">
        <f t="shared" si="15"/>
        <v>0</v>
      </c>
      <c r="I699" s="179"/>
    </row>
    <row r="700" spans="2:9" s="163" customFormat="1" ht="18.75" customHeight="1">
      <c r="B700" s="108" t="s">
        <v>666</v>
      </c>
      <c r="C700" s="176">
        <f>SUBTOTAL(9,C701:C703)</f>
        <v>8170</v>
      </c>
      <c r="D700" s="176">
        <f>SUBTOTAL(9,D701:D703)</f>
        <v>5703</v>
      </c>
      <c r="E700" s="174"/>
      <c r="F700" s="176">
        <v>6398</v>
      </c>
      <c r="G700" s="175"/>
      <c r="H700" s="175">
        <f t="shared" si="15"/>
        <v>1.1218656847273365</v>
      </c>
      <c r="I700" s="180"/>
    </row>
    <row r="701" spans="2:9" s="146" customFormat="1" ht="18.75" customHeight="1">
      <c r="B701" s="45" t="s">
        <v>667</v>
      </c>
      <c r="C701" s="174">
        <v>170</v>
      </c>
      <c r="D701" s="174">
        <v>5703</v>
      </c>
      <c r="E701" s="174"/>
      <c r="F701" s="174">
        <v>6398</v>
      </c>
      <c r="G701" s="175"/>
      <c r="H701" s="175">
        <f t="shared" si="15"/>
        <v>1.1218656847273365</v>
      </c>
      <c r="I701" s="179"/>
    </row>
    <row r="702" spans="2:9" s="146" customFormat="1" ht="18.75" customHeight="1">
      <c r="B702" s="45" t="s">
        <v>668</v>
      </c>
      <c r="C702" s="174"/>
      <c r="D702" s="174"/>
      <c r="E702" s="174"/>
      <c r="F702" s="174">
        <v>0</v>
      </c>
      <c r="G702" s="175"/>
      <c r="H702" s="175"/>
      <c r="I702" s="179"/>
    </row>
    <row r="703" spans="2:9" s="146" customFormat="1" ht="18.75" customHeight="1">
      <c r="B703" s="45" t="s">
        <v>669</v>
      </c>
      <c r="C703" s="174">
        <v>8000</v>
      </c>
      <c r="D703" s="174">
        <v>0</v>
      </c>
      <c r="E703" s="174"/>
      <c r="F703" s="174">
        <v>0</v>
      </c>
      <c r="G703" s="175"/>
      <c r="H703" s="175"/>
      <c r="I703" s="179"/>
    </row>
    <row r="704" spans="2:9" s="163" customFormat="1" ht="18.75" customHeight="1">
      <c r="B704" s="108" t="s">
        <v>670</v>
      </c>
      <c r="C704" s="176">
        <f>SUBTOTAL(9,C705:C707)</f>
        <v>245</v>
      </c>
      <c r="D704" s="176">
        <f>SUBTOTAL(9,D705:D707)</f>
        <v>245</v>
      </c>
      <c r="E704" s="174"/>
      <c r="F704" s="176">
        <v>45</v>
      </c>
      <c r="G704" s="175"/>
      <c r="H704" s="175">
        <f t="shared" si="15"/>
        <v>0.18367346938775511</v>
      </c>
      <c r="I704" s="180"/>
    </row>
    <row r="705" spans="2:9" s="146" customFormat="1" ht="18.75" customHeight="1">
      <c r="B705" s="45" t="s">
        <v>671</v>
      </c>
      <c r="C705" s="174">
        <v>98</v>
      </c>
      <c r="D705" s="174">
        <v>98</v>
      </c>
      <c r="E705" s="174"/>
      <c r="F705" s="174">
        <v>19</v>
      </c>
      <c r="G705" s="175"/>
      <c r="H705" s="175">
        <f t="shared" si="15"/>
        <v>0.19387755102040816</v>
      </c>
      <c r="I705" s="179"/>
    </row>
    <row r="706" spans="2:9" s="146" customFormat="1" ht="18.75" customHeight="1">
      <c r="B706" s="45" t="s">
        <v>672</v>
      </c>
      <c r="C706" s="174">
        <v>81</v>
      </c>
      <c r="D706" s="174">
        <v>81</v>
      </c>
      <c r="E706" s="174"/>
      <c r="F706" s="174">
        <v>12</v>
      </c>
      <c r="G706" s="175"/>
      <c r="H706" s="175">
        <f t="shared" si="15"/>
        <v>0.14814814814814814</v>
      </c>
      <c r="I706" s="179"/>
    </row>
    <row r="707" spans="2:9" s="146" customFormat="1" ht="18.75" customHeight="1">
      <c r="B707" s="45" t="s">
        <v>673</v>
      </c>
      <c r="C707" s="174">
        <v>66</v>
      </c>
      <c r="D707" s="174">
        <v>66</v>
      </c>
      <c r="E707" s="174"/>
      <c r="F707" s="174">
        <v>14</v>
      </c>
      <c r="G707" s="175"/>
      <c r="H707" s="175">
        <f t="shared" si="15"/>
        <v>0.21212121212121213</v>
      </c>
      <c r="I707" s="179"/>
    </row>
    <row r="708" spans="2:9" s="146" customFormat="1" ht="18.75" customHeight="1">
      <c r="B708" s="45" t="s">
        <v>674</v>
      </c>
      <c r="C708" s="174"/>
      <c r="D708" s="174"/>
      <c r="E708" s="174"/>
      <c r="F708" s="174">
        <v>0</v>
      </c>
      <c r="G708" s="175"/>
      <c r="H708" s="175"/>
      <c r="I708" s="179"/>
    </row>
    <row r="709" spans="2:9" s="163" customFormat="1" ht="18.75" customHeight="1">
      <c r="B709" s="108" t="s">
        <v>675</v>
      </c>
      <c r="C709" s="176">
        <v>182</v>
      </c>
      <c r="D709" s="176">
        <v>182</v>
      </c>
      <c r="E709" s="174"/>
      <c r="F709" s="176">
        <v>179</v>
      </c>
      <c r="G709" s="175"/>
      <c r="H709" s="175">
        <f t="shared" ref="H709:H772" si="16">F709/D709</f>
        <v>0.98351648351648346</v>
      </c>
      <c r="I709" s="180"/>
    </row>
    <row r="710" spans="2:9" s="146" customFormat="1" ht="18.75" customHeight="1">
      <c r="B710" s="45" t="s">
        <v>676</v>
      </c>
      <c r="C710" s="174">
        <v>182</v>
      </c>
      <c r="D710" s="174">
        <v>182</v>
      </c>
      <c r="E710" s="174"/>
      <c r="F710" s="174">
        <v>179</v>
      </c>
      <c r="G710" s="175"/>
      <c r="H710" s="175">
        <f t="shared" si="16"/>
        <v>0.98351648351648346</v>
      </c>
      <c r="I710" s="179"/>
    </row>
    <row r="711" spans="2:9" s="165" customFormat="1" ht="18.75" customHeight="1">
      <c r="B711" s="114" t="s">
        <v>677</v>
      </c>
      <c r="C711" s="185">
        <f>C712+C717+C734+C746+C749+C753+C763+C768+C774+C778+C781</f>
        <v>15057.039999999999</v>
      </c>
      <c r="D711" s="185">
        <f>D712+D717+D734+D746+D749+D753+D763+D768+D774+D778+D781</f>
        <v>16318.03</v>
      </c>
      <c r="E711" s="174"/>
      <c r="F711" s="185">
        <v>13354</v>
      </c>
      <c r="G711" s="175"/>
      <c r="H711" s="175">
        <f t="shared" si="16"/>
        <v>0.81835858862865185</v>
      </c>
      <c r="I711" s="186"/>
    </row>
    <row r="712" spans="2:9" s="163" customFormat="1" ht="18.75" customHeight="1">
      <c r="B712" s="108" t="s">
        <v>678</v>
      </c>
      <c r="C712" s="176">
        <f>SUBTOTAL(9,C713:C716)</f>
        <v>624.77</v>
      </c>
      <c r="D712" s="176">
        <f>SUBTOTAL(9,D713:D716)</f>
        <v>729.06999999999994</v>
      </c>
      <c r="E712" s="174"/>
      <c r="F712" s="176">
        <v>616</v>
      </c>
      <c r="G712" s="175"/>
      <c r="H712" s="175">
        <f t="shared" si="16"/>
        <v>0.84491201119234105</v>
      </c>
      <c r="I712" s="180"/>
    </row>
    <row r="713" spans="2:9" s="146" customFormat="1" ht="18.75" customHeight="1">
      <c r="B713" s="45" t="s">
        <v>159</v>
      </c>
      <c r="C713" s="174">
        <v>466.49</v>
      </c>
      <c r="D713" s="174">
        <v>503.43</v>
      </c>
      <c r="E713" s="174"/>
      <c r="F713" s="174">
        <v>480</v>
      </c>
      <c r="G713" s="175"/>
      <c r="H713" s="175">
        <f t="shared" si="16"/>
        <v>0.95345926941183479</v>
      </c>
      <c r="I713" s="179"/>
    </row>
    <row r="714" spans="2:9" s="146" customFormat="1" ht="18.75" customHeight="1">
      <c r="B714" s="45" t="s">
        <v>160</v>
      </c>
      <c r="C714" s="174"/>
      <c r="D714" s="174"/>
      <c r="E714" s="174"/>
      <c r="F714" s="174">
        <v>82</v>
      </c>
      <c r="G714" s="175"/>
      <c r="H714" s="175"/>
      <c r="I714" s="179"/>
    </row>
    <row r="715" spans="2:9" s="146" customFormat="1" ht="18.75" customHeight="1">
      <c r="B715" s="45" t="s">
        <v>161</v>
      </c>
      <c r="C715" s="174"/>
      <c r="D715" s="174"/>
      <c r="E715" s="174"/>
      <c r="F715" s="174">
        <v>0</v>
      </c>
      <c r="G715" s="175"/>
      <c r="H715" s="175"/>
      <c r="I715" s="179"/>
    </row>
    <row r="716" spans="2:9" s="146" customFormat="1" ht="18.75" customHeight="1">
      <c r="B716" s="45" t="s">
        <v>679</v>
      </c>
      <c r="C716" s="174">
        <v>158.28</v>
      </c>
      <c r="D716" s="174">
        <v>225.64</v>
      </c>
      <c r="E716" s="174"/>
      <c r="F716" s="174">
        <v>54</v>
      </c>
      <c r="G716" s="175"/>
      <c r="H716" s="175">
        <f t="shared" si="16"/>
        <v>0.23931926963304381</v>
      </c>
      <c r="I716" s="179"/>
    </row>
    <row r="717" spans="2:9" s="163" customFormat="1" ht="18.75" customHeight="1">
      <c r="B717" s="108" t="s">
        <v>680</v>
      </c>
      <c r="C717" s="176">
        <f>SUBTOTAL(9,C718:C729)</f>
        <v>550.45000000000005</v>
      </c>
      <c r="D717" s="176">
        <f>SUBTOTAL(9,D718:D729)</f>
        <v>2550.4499999999998</v>
      </c>
      <c r="E717" s="174"/>
      <c r="F717" s="176">
        <v>1356</v>
      </c>
      <c r="G717" s="175"/>
      <c r="H717" s="175">
        <f t="shared" si="16"/>
        <v>0.53167088160912779</v>
      </c>
      <c r="I717" s="180"/>
    </row>
    <row r="718" spans="2:9" s="146" customFormat="1" ht="18.75" customHeight="1">
      <c r="B718" s="45" t="s">
        <v>681</v>
      </c>
      <c r="C718" s="174">
        <v>39.450000000000003</v>
      </c>
      <c r="D718" s="174">
        <v>39.450000000000003</v>
      </c>
      <c r="E718" s="174"/>
      <c r="F718" s="174">
        <v>584</v>
      </c>
      <c r="G718" s="175"/>
      <c r="H718" s="175">
        <f t="shared" si="16"/>
        <v>14.803548795944232</v>
      </c>
      <c r="I718" s="179"/>
    </row>
    <row r="719" spans="2:9" s="146" customFormat="1" ht="18.75" customHeight="1">
      <c r="B719" s="45" t="s">
        <v>682</v>
      </c>
      <c r="C719" s="174">
        <v>40</v>
      </c>
      <c r="D719" s="174">
        <v>40</v>
      </c>
      <c r="E719" s="174"/>
      <c r="F719" s="174">
        <v>22</v>
      </c>
      <c r="G719" s="175"/>
      <c r="H719" s="175">
        <f t="shared" si="16"/>
        <v>0.55000000000000004</v>
      </c>
      <c r="I719" s="179"/>
    </row>
    <row r="720" spans="2:9" s="146" customFormat="1" ht="18.75" customHeight="1">
      <c r="B720" s="45" t="s">
        <v>683</v>
      </c>
      <c r="C720" s="174"/>
      <c r="D720" s="174"/>
      <c r="E720" s="174"/>
      <c r="F720" s="174">
        <v>0</v>
      </c>
      <c r="G720" s="175"/>
      <c r="H720" s="175"/>
      <c r="I720" s="179"/>
    </row>
    <row r="721" spans="2:9" s="146" customFormat="1" ht="18.75" customHeight="1">
      <c r="B721" s="45" t="s">
        <v>684</v>
      </c>
      <c r="C721" s="174"/>
      <c r="D721" s="174"/>
      <c r="E721" s="174"/>
      <c r="F721" s="174">
        <v>0</v>
      </c>
      <c r="G721" s="175"/>
      <c r="H721" s="175"/>
      <c r="I721" s="179"/>
    </row>
    <row r="722" spans="2:9" s="146" customFormat="1" ht="18.75" customHeight="1">
      <c r="B722" s="45" t="s">
        <v>685</v>
      </c>
      <c r="C722" s="174">
        <v>50</v>
      </c>
      <c r="D722" s="174">
        <v>50</v>
      </c>
      <c r="E722" s="174"/>
      <c r="F722" s="174">
        <v>0</v>
      </c>
      <c r="G722" s="175"/>
      <c r="H722" s="175">
        <f t="shared" si="16"/>
        <v>0</v>
      </c>
      <c r="I722" s="179"/>
    </row>
    <row r="723" spans="2:9" s="146" customFormat="1" ht="18.75" customHeight="1">
      <c r="B723" s="45" t="s">
        <v>686</v>
      </c>
      <c r="C723" s="174"/>
      <c r="D723" s="174"/>
      <c r="E723" s="174"/>
      <c r="F723" s="174">
        <v>0</v>
      </c>
      <c r="G723" s="175"/>
      <c r="H723" s="175"/>
      <c r="I723" s="179"/>
    </row>
    <row r="724" spans="2:9" s="146" customFormat="1" ht="18.75" customHeight="1">
      <c r="B724" s="45" t="s">
        <v>687</v>
      </c>
      <c r="C724" s="174"/>
      <c r="D724" s="174"/>
      <c r="E724" s="174"/>
      <c r="F724" s="174">
        <v>0</v>
      </c>
      <c r="G724" s="175"/>
      <c r="H724" s="175"/>
      <c r="I724" s="179"/>
    </row>
    <row r="725" spans="2:9" s="146" customFormat="1" ht="18.75" customHeight="1">
      <c r="B725" s="45" t="s">
        <v>688</v>
      </c>
      <c r="C725" s="174"/>
      <c r="D725" s="174"/>
      <c r="E725" s="174"/>
      <c r="F725" s="174">
        <v>0</v>
      </c>
      <c r="G725" s="175"/>
      <c r="H725" s="175"/>
      <c r="I725" s="179"/>
    </row>
    <row r="726" spans="2:9" s="146" customFormat="1" ht="18.75" customHeight="1">
      <c r="B726" s="45" t="s">
        <v>689</v>
      </c>
      <c r="C726" s="174"/>
      <c r="D726" s="174"/>
      <c r="E726" s="174"/>
      <c r="F726" s="174">
        <v>0</v>
      </c>
      <c r="G726" s="175"/>
      <c r="H726" s="175"/>
      <c r="I726" s="179"/>
    </row>
    <row r="727" spans="2:9" s="146" customFormat="1" ht="18.75" customHeight="1">
      <c r="B727" s="45" t="s">
        <v>690</v>
      </c>
      <c r="C727" s="174"/>
      <c r="D727" s="174"/>
      <c r="E727" s="174"/>
      <c r="F727" s="174">
        <v>0</v>
      </c>
      <c r="G727" s="175"/>
      <c r="H727" s="175"/>
      <c r="I727" s="179"/>
    </row>
    <row r="728" spans="2:9" s="146" customFormat="1" ht="18.75" customHeight="1">
      <c r="B728" s="45" t="s">
        <v>691</v>
      </c>
      <c r="C728" s="174"/>
      <c r="D728" s="174"/>
      <c r="E728" s="174"/>
      <c r="F728" s="174">
        <v>0</v>
      </c>
      <c r="G728" s="175"/>
      <c r="H728" s="175"/>
      <c r="I728" s="179"/>
    </row>
    <row r="729" spans="2:9" s="146" customFormat="1" ht="18.75" customHeight="1">
      <c r="B729" s="45" t="s">
        <v>692</v>
      </c>
      <c r="C729" s="174">
        <v>421</v>
      </c>
      <c r="D729" s="174">
        <v>2421</v>
      </c>
      <c r="E729" s="174"/>
      <c r="F729" s="174">
        <v>750</v>
      </c>
      <c r="G729" s="175"/>
      <c r="H729" s="175">
        <f t="shared" si="16"/>
        <v>0.3097893432465923</v>
      </c>
      <c r="I729" s="179"/>
    </row>
    <row r="730" spans="2:9" s="163" customFormat="1" ht="18.75" customHeight="1">
      <c r="B730" s="108" t="s">
        <v>693</v>
      </c>
      <c r="C730" s="176"/>
      <c r="D730" s="176"/>
      <c r="E730" s="174"/>
      <c r="F730" s="176">
        <v>0</v>
      </c>
      <c r="G730" s="175"/>
      <c r="H730" s="175"/>
      <c r="I730" s="180"/>
    </row>
    <row r="731" spans="2:9" s="146" customFormat="1" ht="18.75" customHeight="1">
      <c r="B731" s="45" t="s">
        <v>694</v>
      </c>
      <c r="C731" s="174"/>
      <c r="D731" s="174"/>
      <c r="E731" s="174"/>
      <c r="F731" s="174">
        <v>0</v>
      </c>
      <c r="G731" s="175"/>
      <c r="H731" s="175"/>
      <c r="I731" s="179"/>
    </row>
    <row r="732" spans="2:9" s="146" customFormat="1" ht="18.75" customHeight="1">
      <c r="B732" s="45" t="s">
        <v>695</v>
      </c>
      <c r="C732" s="174"/>
      <c r="D732" s="174"/>
      <c r="E732" s="174"/>
      <c r="F732" s="174">
        <v>0</v>
      </c>
      <c r="G732" s="175"/>
      <c r="H732" s="175"/>
      <c r="I732" s="179"/>
    </row>
    <row r="733" spans="2:9" s="146" customFormat="1" ht="18.75" customHeight="1">
      <c r="B733" s="45" t="s">
        <v>696</v>
      </c>
      <c r="C733" s="174"/>
      <c r="D733" s="174"/>
      <c r="E733" s="174"/>
      <c r="F733" s="174">
        <v>0</v>
      </c>
      <c r="G733" s="175"/>
      <c r="H733" s="175"/>
      <c r="I733" s="179"/>
    </row>
    <row r="734" spans="2:9" s="163" customFormat="1" ht="18.75" customHeight="1">
      <c r="B734" s="108" t="s">
        <v>697</v>
      </c>
      <c r="C734" s="176">
        <f>SUBTOTAL(9,C735:C745)</f>
        <v>8648.74</v>
      </c>
      <c r="D734" s="176">
        <f>SUBTOTAL(9,D735:D745)</f>
        <v>7499.47</v>
      </c>
      <c r="E734" s="174"/>
      <c r="F734" s="176">
        <v>6144</v>
      </c>
      <c r="G734" s="175"/>
      <c r="H734" s="175">
        <f t="shared" si="16"/>
        <v>0.81925789422452522</v>
      </c>
      <c r="I734" s="180"/>
    </row>
    <row r="735" spans="2:9" s="146" customFormat="1" ht="18.75" customHeight="1">
      <c r="B735" s="45" t="s">
        <v>698</v>
      </c>
      <c r="C735" s="174">
        <v>2812.3</v>
      </c>
      <c r="D735" s="174">
        <v>2912.3</v>
      </c>
      <c r="E735" s="174"/>
      <c r="F735" s="174">
        <v>1708</v>
      </c>
      <c r="G735" s="175"/>
      <c r="H735" s="175">
        <f t="shared" si="16"/>
        <v>0.58647804141056892</v>
      </c>
      <c r="I735" s="179"/>
    </row>
    <row r="736" spans="2:9" s="146" customFormat="1" ht="18.75" customHeight="1">
      <c r="B736" s="45" t="s">
        <v>699</v>
      </c>
      <c r="C736" s="174">
        <v>252.42</v>
      </c>
      <c r="D736" s="174">
        <v>275.14999999999998</v>
      </c>
      <c r="E736" s="174"/>
      <c r="F736" s="174">
        <v>323</v>
      </c>
      <c r="G736" s="175"/>
      <c r="H736" s="175">
        <f t="shared" si="16"/>
        <v>1.173905142649464</v>
      </c>
      <c r="I736" s="179"/>
    </row>
    <row r="737" spans="2:9" s="146" customFormat="1" ht="18.75" customHeight="1">
      <c r="B737" s="45" t="s">
        <v>700</v>
      </c>
      <c r="C737" s="174">
        <v>2951.62</v>
      </c>
      <c r="D737" s="174">
        <v>165.62</v>
      </c>
      <c r="E737" s="174"/>
      <c r="F737" s="174">
        <v>157</v>
      </c>
      <c r="G737" s="175"/>
      <c r="H737" s="175">
        <f t="shared" si="16"/>
        <v>0.94795314575534351</v>
      </c>
      <c r="I737" s="179"/>
    </row>
    <row r="738" spans="2:9" s="146" customFormat="1" ht="18.75" customHeight="1">
      <c r="B738" s="45" t="s">
        <v>701</v>
      </c>
      <c r="C738" s="174"/>
      <c r="D738" s="174"/>
      <c r="E738" s="174"/>
      <c r="F738" s="174">
        <v>0</v>
      </c>
      <c r="G738" s="175"/>
      <c r="H738" s="175"/>
      <c r="I738" s="179"/>
    </row>
    <row r="739" spans="2:9" s="146" customFormat="1" ht="18.75" customHeight="1">
      <c r="B739" s="45" t="s">
        <v>702</v>
      </c>
      <c r="C739" s="174"/>
      <c r="D739" s="174"/>
      <c r="E739" s="174"/>
      <c r="F739" s="174">
        <v>0</v>
      </c>
      <c r="G739" s="175"/>
      <c r="H739" s="175"/>
      <c r="I739" s="179"/>
    </row>
    <row r="740" spans="2:9" s="146" customFormat="1" ht="18.75" customHeight="1">
      <c r="B740" s="45" t="s">
        <v>703</v>
      </c>
      <c r="C740" s="174">
        <v>1637.4</v>
      </c>
      <c r="D740" s="174">
        <v>3137.4</v>
      </c>
      <c r="E740" s="174"/>
      <c r="F740" s="174">
        <v>2703</v>
      </c>
      <c r="G740" s="175"/>
      <c r="H740" s="175">
        <f t="shared" si="16"/>
        <v>0.86154140371007837</v>
      </c>
      <c r="I740" s="179"/>
    </row>
    <row r="741" spans="2:9" s="146" customFormat="1" ht="18.75" customHeight="1">
      <c r="B741" s="45" t="s">
        <v>704</v>
      </c>
      <c r="C741" s="174"/>
      <c r="D741" s="174"/>
      <c r="E741" s="174"/>
      <c r="F741" s="174">
        <v>0</v>
      </c>
      <c r="G741" s="175"/>
      <c r="H741" s="175"/>
      <c r="I741" s="179"/>
    </row>
    <row r="742" spans="2:9" s="146" customFormat="1" ht="18.75" customHeight="1">
      <c r="B742" s="45" t="s">
        <v>705</v>
      </c>
      <c r="C742" s="174"/>
      <c r="D742" s="174">
        <v>14</v>
      </c>
      <c r="E742" s="174"/>
      <c r="F742" s="174">
        <v>124</v>
      </c>
      <c r="G742" s="175"/>
      <c r="H742" s="175">
        <f t="shared" si="16"/>
        <v>8.8571428571428577</v>
      </c>
      <c r="I742" s="179"/>
    </row>
    <row r="743" spans="2:9" s="146" customFormat="1" ht="18.75" customHeight="1">
      <c r="B743" s="45" t="s">
        <v>706</v>
      </c>
      <c r="C743" s="174">
        <v>995</v>
      </c>
      <c r="D743" s="174">
        <v>995</v>
      </c>
      <c r="E743" s="174"/>
      <c r="F743" s="174">
        <v>1024</v>
      </c>
      <c r="G743" s="175"/>
      <c r="H743" s="175">
        <f t="shared" si="16"/>
        <v>1.0291457286432162</v>
      </c>
      <c r="I743" s="179"/>
    </row>
    <row r="744" spans="2:9" s="146" customFormat="1" ht="18.75" customHeight="1">
      <c r="B744" s="45" t="s">
        <v>707</v>
      </c>
      <c r="C744" s="174"/>
      <c r="D744" s="174"/>
      <c r="E744" s="174"/>
      <c r="F744" s="174">
        <v>30</v>
      </c>
      <c r="G744" s="175"/>
      <c r="H744" s="175"/>
      <c r="I744" s="179"/>
    </row>
    <row r="745" spans="2:9" s="146" customFormat="1" ht="18.75" customHeight="1">
      <c r="B745" s="45" t="s">
        <v>708</v>
      </c>
      <c r="C745" s="174"/>
      <c r="D745" s="174"/>
      <c r="E745" s="174"/>
      <c r="F745" s="174">
        <v>75</v>
      </c>
      <c r="G745" s="175"/>
      <c r="H745" s="175"/>
      <c r="I745" s="179"/>
    </row>
    <row r="746" spans="2:9" s="163" customFormat="1" ht="18.75" customHeight="1">
      <c r="B746" s="108" t="s">
        <v>709</v>
      </c>
      <c r="C746" s="176">
        <f>SUBTOTAL(9,C747:C748)</f>
        <v>12</v>
      </c>
      <c r="D746" s="176">
        <f>SUBTOTAL(9,D747:D748)</f>
        <v>12</v>
      </c>
      <c r="E746" s="174"/>
      <c r="F746" s="176">
        <v>52</v>
      </c>
      <c r="G746" s="175"/>
      <c r="H746" s="175">
        <f t="shared" si="16"/>
        <v>4.333333333333333</v>
      </c>
      <c r="I746" s="180"/>
    </row>
    <row r="747" spans="2:9" s="146" customFormat="1" ht="18.75" customHeight="1">
      <c r="B747" s="45" t="s">
        <v>710</v>
      </c>
      <c r="C747" s="174"/>
      <c r="D747" s="174"/>
      <c r="E747" s="174"/>
      <c r="F747" s="174">
        <v>40</v>
      </c>
      <c r="G747" s="175"/>
      <c r="H747" s="175"/>
      <c r="I747" s="179"/>
    </row>
    <row r="748" spans="2:9" s="146" customFormat="1" ht="18.75" customHeight="1">
      <c r="B748" s="45" t="s">
        <v>711</v>
      </c>
      <c r="C748" s="174">
        <v>12</v>
      </c>
      <c r="D748" s="174">
        <v>12</v>
      </c>
      <c r="E748" s="174"/>
      <c r="F748" s="174">
        <v>12</v>
      </c>
      <c r="G748" s="175"/>
      <c r="H748" s="175">
        <f t="shared" si="16"/>
        <v>1</v>
      </c>
      <c r="I748" s="179"/>
    </row>
    <row r="749" spans="2:9" s="163" customFormat="1" ht="18.75" customHeight="1">
      <c r="B749" s="108" t="s">
        <v>712</v>
      </c>
      <c r="C749" s="176">
        <f>SUBTOTAL(9,C750:C752)</f>
        <v>318.04000000000002</v>
      </c>
      <c r="D749" s="176">
        <f>D750+D752</f>
        <v>318.04000000000002</v>
      </c>
      <c r="E749" s="176">
        <f t="shared" ref="E749" si="17">SUBTOTAL(9,E750:E752)</f>
        <v>0</v>
      </c>
      <c r="F749" s="176">
        <v>270</v>
      </c>
      <c r="G749" s="175"/>
      <c r="H749" s="175">
        <f t="shared" si="16"/>
        <v>0.84894981763300204</v>
      </c>
      <c r="I749" s="180"/>
    </row>
    <row r="750" spans="2:9" s="146" customFormat="1" ht="18.75" customHeight="1">
      <c r="B750" s="45" t="s">
        <v>713</v>
      </c>
      <c r="C750" s="174">
        <v>16.989999999999998</v>
      </c>
      <c r="D750" s="174">
        <v>16.989999999999998</v>
      </c>
      <c r="E750" s="174"/>
      <c r="F750" s="174">
        <v>3</v>
      </c>
      <c r="G750" s="175"/>
      <c r="H750" s="175">
        <f t="shared" si="16"/>
        <v>0.17657445556209536</v>
      </c>
      <c r="I750" s="179"/>
    </row>
    <row r="751" spans="2:9" s="146" customFormat="1" ht="18.75" customHeight="1">
      <c r="B751" s="45" t="s">
        <v>714</v>
      </c>
      <c r="C751" s="174"/>
      <c r="D751" s="177">
        <v>22</v>
      </c>
      <c r="E751" s="174"/>
      <c r="F751" s="174">
        <v>2</v>
      </c>
      <c r="G751" s="175"/>
      <c r="H751" s="175">
        <f t="shared" si="16"/>
        <v>9.0909090909090912E-2</v>
      </c>
      <c r="I751" s="179"/>
    </row>
    <row r="752" spans="2:9" s="146" customFormat="1" ht="18.75" customHeight="1">
      <c r="B752" s="45" t="s">
        <v>715</v>
      </c>
      <c r="C752" s="174">
        <v>301.05</v>
      </c>
      <c r="D752" s="174">
        <v>301.05</v>
      </c>
      <c r="E752" s="174"/>
      <c r="F752" s="174">
        <v>265</v>
      </c>
      <c r="G752" s="175"/>
      <c r="H752" s="175">
        <f t="shared" si="16"/>
        <v>0.88025244975917616</v>
      </c>
      <c r="I752" s="179"/>
    </row>
    <row r="753" spans="2:9" s="163" customFormat="1" ht="18.75" customHeight="1">
      <c r="B753" s="108" t="s">
        <v>716</v>
      </c>
      <c r="C753" s="176">
        <f>SUBTOTAL(9,C754:C762)</f>
        <v>1964.3000000000002</v>
      </c>
      <c r="D753" s="176">
        <f>SUBTOTAL(9,D754:D762)</f>
        <v>1672.2600000000002</v>
      </c>
      <c r="E753" s="174"/>
      <c r="F753" s="176">
        <v>2048</v>
      </c>
      <c r="G753" s="175"/>
      <c r="H753" s="175">
        <f t="shared" si="16"/>
        <v>1.2246899405594822</v>
      </c>
      <c r="I753" s="180"/>
    </row>
    <row r="754" spans="2:9" s="146" customFormat="1" ht="18.75" customHeight="1">
      <c r="B754" s="45" t="s">
        <v>159</v>
      </c>
      <c r="C754" s="174">
        <v>891.05</v>
      </c>
      <c r="D754" s="174">
        <v>919.01</v>
      </c>
      <c r="E754" s="174"/>
      <c r="F754" s="174">
        <v>789</v>
      </c>
      <c r="G754" s="175"/>
      <c r="H754" s="175">
        <f t="shared" si="16"/>
        <v>0.85853255133241202</v>
      </c>
      <c r="I754" s="179"/>
    </row>
    <row r="755" spans="2:9" s="146" customFormat="1" ht="18.75" customHeight="1">
      <c r="B755" s="45" t="s">
        <v>160</v>
      </c>
      <c r="C755" s="174">
        <v>41</v>
      </c>
      <c r="D755" s="174">
        <v>41</v>
      </c>
      <c r="E755" s="174"/>
      <c r="F755" s="174">
        <v>86</v>
      </c>
      <c r="G755" s="175"/>
      <c r="H755" s="175">
        <f t="shared" si="16"/>
        <v>2.0975609756097562</v>
      </c>
      <c r="I755" s="179"/>
    </row>
    <row r="756" spans="2:9" s="146" customFormat="1" ht="18.75" customHeight="1">
      <c r="B756" s="45" t="s">
        <v>161</v>
      </c>
      <c r="C756" s="174"/>
      <c r="D756" s="174"/>
      <c r="E756" s="174"/>
      <c r="F756" s="174">
        <v>0</v>
      </c>
      <c r="G756" s="175"/>
      <c r="H756" s="175"/>
      <c r="I756" s="179"/>
    </row>
    <row r="757" spans="2:9" s="146" customFormat="1" ht="18.75" customHeight="1">
      <c r="B757" s="45" t="s">
        <v>717</v>
      </c>
      <c r="C757" s="174">
        <v>138.19999999999999</v>
      </c>
      <c r="D757" s="174">
        <v>138.19999999999999</v>
      </c>
      <c r="E757" s="174"/>
      <c r="F757" s="174">
        <v>141</v>
      </c>
      <c r="G757" s="175"/>
      <c r="H757" s="175">
        <f t="shared" si="16"/>
        <v>1.0202604920405212</v>
      </c>
      <c r="I757" s="179"/>
    </row>
    <row r="758" spans="2:9" s="146" customFormat="1" ht="18.75" customHeight="1">
      <c r="B758" s="45" t="s">
        <v>718</v>
      </c>
      <c r="C758" s="174"/>
      <c r="D758" s="174"/>
      <c r="E758" s="174"/>
      <c r="F758" s="174">
        <v>0</v>
      </c>
      <c r="G758" s="175"/>
      <c r="H758" s="175"/>
      <c r="I758" s="179"/>
    </row>
    <row r="759" spans="2:9" s="146" customFormat="1" ht="18.75" customHeight="1">
      <c r="B759" s="45" t="s">
        <v>719</v>
      </c>
      <c r="C759" s="174"/>
      <c r="D759" s="174"/>
      <c r="E759" s="174"/>
      <c r="F759" s="174">
        <v>0</v>
      </c>
      <c r="G759" s="175"/>
      <c r="H759" s="175"/>
      <c r="I759" s="179"/>
    </row>
    <row r="760" spans="2:9" s="146" customFormat="1" ht="18.75" customHeight="1">
      <c r="B760" s="45" t="s">
        <v>720</v>
      </c>
      <c r="C760" s="174">
        <v>124.38</v>
      </c>
      <c r="D760" s="174">
        <v>324.38</v>
      </c>
      <c r="E760" s="174"/>
      <c r="F760" s="174">
        <v>457</v>
      </c>
      <c r="G760" s="175"/>
      <c r="H760" s="175">
        <f t="shared" si="16"/>
        <v>1.4088414822122202</v>
      </c>
      <c r="I760" s="179"/>
    </row>
    <row r="761" spans="2:9" s="146" customFormat="1" ht="18.75" customHeight="1">
      <c r="B761" s="45" t="s">
        <v>168</v>
      </c>
      <c r="C761" s="174">
        <v>37.67</v>
      </c>
      <c r="D761" s="174">
        <v>37.67</v>
      </c>
      <c r="E761" s="174"/>
      <c r="F761" s="174">
        <v>49</v>
      </c>
      <c r="G761" s="175"/>
      <c r="H761" s="175">
        <f t="shared" si="16"/>
        <v>1.3007698433766923</v>
      </c>
      <c r="I761" s="179"/>
    </row>
    <row r="762" spans="2:9" s="146" customFormat="1" ht="18.75" customHeight="1">
      <c r="B762" s="45" t="s">
        <v>721</v>
      </c>
      <c r="C762" s="174">
        <v>732</v>
      </c>
      <c r="D762" s="174">
        <v>212</v>
      </c>
      <c r="E762" s="174"/>
      <c r="F762" s="174">
        <v>526</v>
      </c>
      <c r="G762" s="175"/>
      <c r="H762" s="175">
        <f t="shared" si="16"/>
        <v>2.4811320754716979</v>
      </c>
      <c r="I762" s="179"/>
    </row>
    <row r="763" spans="2:9" s="163" customFormat="1" ht="18.75" customHeight="1">
      <c r="B763" s="108" t="s">
        <v>722</v>
      </c>
      <c r="C763" s="176">
        <f>SUBTOTAL(9,C764:C766)</f>
        <v>2335.7399999999998</v>
      </c>
      <c r="D763" s="176">
        <f>SUBTOTAL(9,D764:D766)</f>
        <v>2335.7399999999998</v>
      </c>
      <c r="E763" s="174"/>
      <c r="F763" s="176">
        <v>1894</v>
      </c>
      <c r="G763" s="175"/>
      <c r="H763" s="175">
        <f t="shared" si="16"/>
        <v>0.81087792305650463</v>
      </c>
      <c r="I763" s="180"/>
    </row>
    <row r="764" spans="2:9" s="146" customFormat="1" ht="18.75" customHeight="1">
      <c r="B764" s="45" t="s">
        <v>723</v>
      </c>
      <c r="C764" s="174">
        <f>1336.73+369</f>
        <v>1705.73</v>
      </c>
      <c r="D764" s="174">
        <f>1336.73+369</f>
        <v>1705.73</v>
      </c>
      <c r="E764" s="174"/>
      <c r="F764" s="174">
        <v>1560</v>
      </c>
      <c r="G764" s="175"/>
      <c r="H764" s="175">
        <f t="shared" si="16"/>
        <v>0.91456443868607573</v>
      </c>
      <c r="I764" s="179"/>
    </row>
    <row r="765" spans="2:9" s="146" customFormat="1" ht="18.75" customHeight="1">
      <c r="B765" s="45" t="s">
        <v>724</v>
      </c>
      <c r="C765" s="174">
        <f>614.01+8</f>
        <v>622.01</v>
      </c>
      <c r="D765" s="174">
        <f>614.01+8</f>
        <v>622.01</v>
      </c>
      <c r="E765" s="174"/>
      <c r="F765" s="174">
        <v>334</v>
      </c>
      <c r="G765" s="175"/>
      <c r="H765" s="175">
        <f t="shared" si="16"/>
        <v>0.53696885902155911</v>
      </c>
      <c r="I765" s="179"/>
    </row>
    <row r="766" spans="2:9" s="146" customFormat="1" ht="18.75" customHeight="1">
      <c r="B766" s="45" t="s">
        <v>725</v>
      </c>
      <c r="C766" s="174">
        <v>8</v>
      </c>
      <c r="D766" s="174">
        <v>8</v>
      </c>
      <c r="E766" s="174"/>
      <c r="F766" s="174">
        <v>0</v>
      </c>
      <c r="G766" s="175"/>
      <c r="H766" s="175">
        <f t="shared" si="16"/>
        <v>0</v>
      </c>
      <c r="I766" s="179"/>
    </row>
    <row r="767" spans="2:9" s="146" customFormat="1" ht="18.75" customHeight="1">
      <c r="B767" s="45" t="s">
        <v>726</v>
      </c>
      <c r="C767" s="174"/>
      <c r="D767" s="174"/>
      <c r="E767" s="174"/>
      <c r="F767" s="174">
        <v>0</v>
      </c>
      <c r="G767" s="175"/>
      <c r="H767" s="175"/>
      <c r="I767" s="179"/>
    </row>
    <row r="768" spans="2:9" s="163" customFormat="1" ht="18.75" customHeight="1">
      <c r="B768" s="108" t="s">
        <v>727</v>
      </c>
      <c r="C768" s="176">
        <f>SUBTOTAL(9,C769:C773)</f>
        <v>240</v>
      </c>
      <c r="D768" s="176">
        <f>SUBTOTAL(9,D769:D773)</f>
        <v>240</v>
      </c>
      <c r="E768" s="174"/>
      <c r="F768" s="176">
        <v>142</v>
      </c>
      <c r="G768" s="175"/>
      <c r="H768" s="175">
        <f t="shared" si="16"/>
        <v>0.59166666666666667</v>
      </c>
      <c r="I768" s="180"/>
    </row>
    <row r="769" spans="2:9" s="146" customFormat="1" ht="18.75" customHeight="1">
      <c r="B769" s="45" t="s">
        <v>728</v>
      </c>
      <c r="C769" s="174"/>
      <c r="D769" s="174"/>
      <c r="E769" s="174"/>
      <c r="F769" s="174">
        <v>0</v>
      </c>
      <c r="G769" s="175"/>
      <c r="H769" s="175"/>
      <c r="I769" s="179"/>
    </row>
    <row r="770" spans="2:9" s="146" customFormat="1" ht="18.75" customHeight="1">
      <c r="B770" s="45" t="s">
        <v>729</v>
      </c>
      <c r="C770" s="174"/>
      <c r="D770" s="174"/>
      <c r="E770" s="174"/>
      <c r="F770" s="174">
        <v>0</v>
      </c>
      <c r="G770" s="175"/>
      <c r="H770" s="175"/>
      <c r="I770" s="179"/>
    </row>
    <row r="771" spans="2:9" s="146" customFormat="1" ht="18.75" customHeight="1">
      <c r="B771" s="45" t="s">
        <v>730</v>
      </c>
      <c r="C771" s="174"/>
      <c r="D771" s="174"/>
      <c r="E771" s="174"/>
      <c r="F771" s="174">
        <v>0</v>
      </c>
      <c r="G771" s="175"/>
      <c r="H771" s="175"/>
      <c r="I771" s="179"/>
    </row>
    <row r="772" spans="2:9" s="146" customFormat="1" ht="18.75" customHeight="1">
      <c r="B772" s="45" t="s">
        <v>731</v>
      </c>
      <c r="C772" s="174">
        <v>240</v>
      </c>
      <c r="D772" s="174">
        <v>240</v>
      </c>
      <c r="E772" s="174"/>
      <c r="F772" s="174">
        <v>142</v>
      </c>
      <c r="G772" s="175"/>
      <c r="H772" s="175">
        <f t="shared" si="16"/>
        <v>0.59166666666666667</v>
      </c>
      <c r="I772" s="179"/>
    </row>
    <row r="773" spans="2:9" s="146" customFormat="1" ht="18.75" customHeight="1">
      <c r="B773" s="45" t="s">
        <v>732</v>
      </c>
      <c r="C773" s="174"/>
      <c r="D773" s="174"/>
      <c r="E773" s="174"/>
      <c r="F773" s="174">
        <v>0</v>
      </c>
      <c r="G773" s="175"/>
      <c r="H773" s="175"/>
      <c r="I773" s="179"/>
    </row>
    <row r="774" spans="2:9" s="163" customFormat="1" ht="18.75" customHeight="1">
      <c r="B774" s="108" t="s">
        <v>733</v>
      </c>
      <c r="C774" s="176">
        <f>SUBTOTAL(9,C775:C776)</f>
        <v>193</v>
      </c>
      <c r="D774" s="176">
        <f t="shared" ref="D774:E774" si="18">SUBTOTAL(9,D775:D776)</f>
        <v>325</v>
      </c>
      <c r="E774" s="174">
        <f t="shared" si="18"/>
        <v>0</v>
      </c>
      <c r="F774" s="176">
        <v>182</v>
      </c>
      <c r="G774" s="175"/>
      <c r="H774" s="175">
        <f t="shared" ref="H774:H832" si="19">F774/D774</f>
        <v>0.56000000000000005</v>
      </c>
      <c r="I774" s="180"/>
    </row>
    <row r="775" spans="2:9" s="146" customFormat="1" ht="18.75" customHeight="1">
      <c r="B775" s="45" t="s">
        <v>734</v>
      </c>
      <c r="C775" s="174"/>
      <c r="D775" s="174">
        <v>50</v>
      </c>
      <c r="E775" s="174"/>
      <c r="F775" s="174">
        <v>50</v>
      </c>
      <c r="G775" s="175"/>
      <c r="H775" s="175">
        <f t="shared" si="19"/>
        <v>1</v>
      </c>
      <c r="I775" s="179"/>
    </row>
    <row r="776" spans="2:9" s="146" customFormat="1" ht="18.75" customHeight="1">
      <c r="B776" s="45" t="s">
        <v>735</v>
      </c>
      <c r="C776" s="174">
        <f>130+63</f>
        <v>193</v>
      </c>
      <c r="D776" s="174">
        <f>130+145</f>
        <v>275</v>
      </c>
      <c r="E776" s="174"/>
      <c r="F776" s="174">
        <v>132</v>
      </c>
      <c r="G776" s="175"/>
      <c r="H776" s="175">
        <f t="shared" si="19"/>
        <v>0.48</v>
      </c>
      <c r="I776" s="179"/>
    </row>
    <row r="777" spans="2:9" s="146" customFormat="1" ht="18.75" customHeight="1">
      <c r="B777" s="45" t="s">
        <v>736</v>
      </c>
      <c r="C777" s="174"/>
      <c r="D777" s="174"/>
      <c r="E777" s="174"/>
      <c r="F777" s="174">
        <v>0</v>
      </c>
      <c r="G777" s="175"/>
      <c r="H777" s="175"/>
      <c r="I777" s="179"/>
    </row>
    <row r="778" spans="2:9" s="163" customFormat="1" ht="18.75" customHeight="1">
      <c r="B778" s="108" t="s">
        <v>737</v>
      </c>
      <c r="C778" s="176"/>
      <c r="D778" s="176">
        <v>31</v>
      </c>
      <c r="E778" s="174"/>
      <c r="F778" s="176">
        <v>45</v>
      </c>
      <c r="G778" s="175"/>
      <c r="H778" s="175">
        <f t="shared" si="19"/>
        <v>1.4516129032258065</v>
      </c>
      <c r="I778" s="180"/>
    </row>
    <row r="779" spans="2:9" s="146" customFormat="1" ht="18.75" customHeight="1">
      <c r="B779" s="45" t="s">
        <v>738</v>
      </c>
      <c r="C779" s="174"/>
      <c r="D779" s="174">
        <v>31</v>
      </c>
      <c r="E779" s="174"/>
      <c r="F779" s="174">
        <v>0</v>
      </c>
      <c r="G779" s="175"/>
      <c r="H779" s="175">
        <f t="shared" si="19"/>
        <v>0</v>
      </c>
      <c r="I779" s="179"/>
    </row>
    <row r="780" spans="2:9" s="146" customFormat="1" ht="18.75" customHeight="1">
      <c r="B780" s="45" t="s">
        <v>739</v>
      </c>
      <c r="C780" s="174"/>
      <c r="D780" s="174"/>
      <c r="E780" s="174"/>
      <c r="F780" s="174">
        <v>45</v>
      </c>
      <c r="G780" s="175"/>
      <c r="H780" s="175"/>
      <c r="I780" s="179"/>
    </row>
    <row r="781" spans="2:9" s="163" customFormat="1" ht="18.75" customHeight="1">
      <c r="B781" s="108" t="s">
        <v>740</v>
      </c>
      <c r="C781" s="176">
        <v>170</v>
      </c>
      <c r="D781" s="176">
        <v>605</v>
      </c>
      <c r="E781" s="174"/>
      <c r="F781" s="176">
        <v>605</v>
      </c>
      <c r="G781" s="175"/>
      <c r="H781" s="175">
        <f t="shared" si="19"/>
        <v>1</v>
      </c>
      <c r="I781" s="180"/>
    </row>
    <row r="782" spans="2:9" s="146" customFormat="1" ht="18.75" customHeight="1">
      <c r="B782" s="45" t="s">
        <v>741</v>
      </c>
      <c r="C782" s="174">
        <v>170</v>
      </c>
      <c r="D782" s="174">
        <v>605</v>
      </c>
      <c r="E782" s="174"/>
      <c r="F782" s="174">
        <v>605</v>
      </c>
      <c r="G782" s="175"/>
      <c r="H782" s="175">
        <f t="shared" si="19"/>
        <v>1</v>
      </c>
      <c r="I782" s="179"/>
    </row>
    <row r="783" spans="2:9" s="165" customFormat="1" ht="18.75" customHeight="1">
      <c r="B783" s="114" t="s">
        <v>742</v>
      </c>
      <c r="C783" s="185">
        <f>C784+C793+C797+C831+C833+C839+C841+C843+C858</f>
        <v>6202.1100000000006</v>
      </c>
      <c r="D783" s="185">
        <f>D784+D793+D797+D831+D833+D839+D841+D843+D858</f>
        <v>5660.9</v>
      </c>
      <c r="E783" s="174"/>
      <c r="F783" s="185">
        <v>7906</v>
      </c>
      <c r="G783" s="175"/>
      <c r="H783" s="175">
        <f t="shared" si="19"/>
        <v>1.3965977141443942</v>
      </c>
      <c r="I783" s="186"/>
    </row>
    <row r="784" spans="2:9" s="163" customFormat="1" ht="18.75" customHeight="1">
      <c r="B784" s="108" t="s">
        <v>743</v>
      </c>
      <c r="C784" s="176">
        <f>SUBTOTAL(9,C785:C786)</f>
        <v>1758.8200000000002</v>
      </c>
      <c r="D784" s="176">
        <f>SUBTOTAL(9,D785:D786)</f>
        <v>2192.25</v>
      </c>
      <c r="E784" s="174"/>
      <c r="F784" s="176">
        <v>483</v>
      </c>
      <c r="G784" s="175"/>
      <c r="H784" s="175">
        <f t="shared" si="19"/>
        <v>0.220321587410195</v>
      </c>
      <c r="I784" s="180"/>
    </row>
    <row r="785" spans="2:9" s="146" customFormat="1" ht="18.75" customHeight="1">
      <c r="B785" s="45" t="s">
        <v>159</v>
      </c>
      <c r="C785" s="174">
        <v>528.82000000000005</v>
      </c>
      <c r="D785" s="174">
        <v>552.25</v>
      </c>
      <c r="E785" s="174"/>
      <c r="F785" s="174">
        <v>335</v>
      </c>
      <c r="G785" s="175"/>
      <c r="H785" s="175">
        <f t="shared" si="19"/>
        <v>0.60660932548664559</v>
      </c>
      <c r="I785" s="179"/>
    </row>
    <row r="786" spans="2:9" s="146" customFormat="1" ht="18.75" customHeight="1">
      <c r="B786" s="45" t="s">
        <v>160</v>
      </c>
      <c r="C786" s="174">
        <v>1230</v>
      </c>
      <c r="D786" s="174">
        <v>1640</v>
      </c>
      <c r="E786" s="174"/>
      <c r="F786" s="174">
        <v>116</v>
      </c>
      <c r="G786" s="175"/>
      <c r="H786" s="175">
        <f t="shared" si="19"/>
        <v>7.0731707317073164E-2</v>
      </c>
      <c r="I786" s="179"/>
    </row>
    <row r="787" spans="2:9" s="146" customFormat="1" ht="18.75" customHeight="1">
      <c r="B787" s="45" t="s">
        <v>161</v>
      </c>
      <c r="C787" s="174"/>
      <c r="D787" s="174"/>
      <c r="E787" s="174"/>
      <c r="F787" s="174">
        <v>0</v>
      </c>
      <c r="G787" s="175"/>
      <c r="H787" s="175"/>
      <c r="I787" s="179"/>
    </row>
    <row r="788" spans="2:9" s="146" customFormat="1" ht="18.75" customHeight="1">
      <c r="B788" s="45" t="s">
        <v>744</v>
      </c>
      <c r="C788" s="174"/>
      <c r="D788" s="174"/>
      <c r="E788" s="174"/>
      <c r="F788" s="174">
        <v>0</v>
      </c>
      <c r="G788" s="175"/>
      <c r="H788" s="175"/>
      <c r="I788" s="179"/>
    </row>
    <row r="789" spans="2:9" s="146" customFormat="1" ht="18.75" customHeight="1">
      <c r="B789" s="45" t="s">
        <v>745</v>
      </c>
      <c r="C789" s="174"/>
      <c r="D789" s="174"/>
      <c r="E789" s="174"/>
      <c r="F789" s="174">
        <v>0</v>
      </c>
      <c r="G789" s="175"/>
      <c r="H789" s="175"/>
      <c r="I789" s="179"/>
    </row>
    <row r="790" spans="2:9" s="146" customFormat="1" ht="18.75" customHeight="1">
      <c r="B790" s="45" t="s">
        <v>746</v>
      </c>
      <c r="C790" s="174"/>
      <c r="D790" s="174"/>
      <c r="E790" s="174"/>
      <c r="F790" s="174">
        <v>0</v>
      </c>
      <c r="G790" s="175"/>
      <c r="H790" s="175"/>
      <c r="I790" s="179"/>
    </row>
    <row r="791" spans="2:9" s="146" customFormat="1" ht="18.75" customHeight="1">
      <c r="B791" s="45" t="s">
        <v>747</v>
      </c>
      <c r="C791" s="174"/>
      <c r="D791" s="174"/>
      <c r="E791" s="174"/>
      <c r="F791" s="174">
        <v>0</v>
      </c>
      <c r="G791" s="175"/>
      <c r="H791" s="175"/>
      <c r="I791" s="179"/>
    </row>
    <row r="792" spans="2:9" s="146" customFormat="1" ht="18.75" customHeight="1">
      <c r="B792" s="45" t="s">
        <v>748</v>
      </c>
      <c r="C792" s="174"/>
      <c r="D792" s="174"/>
      <c r="E792" s="174"/>
      <c r="F792" s="174">
        <v>32</v>
      </c>
      <c r="G792" s="175"/>
      <c r="H792" s="175"/>
      <c r="I792" s="179"/>
    </row>
    <row r="793" spans="2:9" s="163" customFormat="1" ht="18.75" customHeight="1">
      <c r="B793" s="108" t="s">
        <v>749</v>
      </c>
      <c r="C793" s="176">
        <f>SUBTOTAL(9,C794:C796)</f>
        <v>476.11</v>
      </c>
      <c r="D793" s="176">
        <f>SUBTOTAL(9,D794:D796)</f>
        <v>484.46999999999997</v>
      </c>
      <c r="E793" s="174"/>
      <c r="F793" s="176">
        <v>1525</v>
      </c>
      <c r="G793" s="175"/>
      <c r="H793" s="175">
        <f t="shared" si="19"/>
        <v>3.1477697277437202</v>
      </c>
      <c r="I793" s="180"/>
    </row>
    <row r="794" spans="2:9" s="146" customFormat="1" ht="18.75" customHeight="1">
      <c r="B794" s="45" t="s">
        <v>750</v>
      </c>
      <c r="C794" s="174">
        <v>326.67</v>
      </c>
      <c r="D794" s="174">
        <v>335.03</v>
      </c>
      <c r="E794" s="174"/>
      <c r="F794" s="174">
        <v>275</v>
      </c>
      <c r="G794" s="175"/>
      <c r="H794" s="175">
        <f t="shared" si="19"/>
        <v>0.82082201593887116</v>
      </c>
      <c r="I794" s="179"/>
    </row>
    <row r="795" spans="2:9" s="146" customFormat="1" ht="18.75" customHeight="1">
      <c r="B795" s="45" t="s">
        <v>751</v>
      </c>
      <c r="C795" s="174"/>
      <c r="D795" s="174"/>
      <c r="E795" s="174"/>
      <c r="F795" s="174">
        <v>0</v>
      </c>
      <c r="G795" s="175"/>
      <c r="H795" s="175"/>
      <c r="I795" s="179"/>
    </row>
    <row r="796" spans="2:9" s="146" customFormat="1" ht="18.75" customHeight="1">
      <c r="B796" s="45" t="s">
        <v>752</v>
      </c>
      <c r="C796" s="174">
        <v>149.44</v>
      </c>
      <c r="D796" s="174">
        <v>149.44</v>
      </c>
      <c r="E796" s="174"/>
      <c r="F796" s="174">
        <v>1250</v>
      </c>
      <c r="G796" s="175"/>
      <c r="H796" s="175">
        <f t="shared" si="19"/>
        <v>8.3645610278372597</v>
      </c>
      <c r="I796" s="179"/>
    </row>
    <row r="797" spans="2:9" s="163" customFormat="1" ht="18.75" customHeight="1">
      <c r="B797" s="108" t="s">
        <v>753</v>
      </c>
      <c r="C797" s="176">
        <f>SUBTOTAL(9,C798:C804)</f>
        <v>3167.18</v>
      </c>
      <c r="D797" s="176">
        <f>SUBTOTAL(9,D798:D804)</f>
        <v>1667.18</v>
      </c>
      <c r="E797" s="174"/>
      <c r="F797" s="176">
        <v>1782</v>
      </c>
      <c r="G797" s="175"/>
      <c r="H797" s="175">
        <f t="shared" si="19"/>
        <v>1.0688707877973584</v>
      </c>
      <c r="I797" s="180"/>
    </row>
    <row r="798" spans="2:9" s="146" customFormat="1" ht="18.75" customHeight="1">
      <c r="B798" s="45" t="s">
        <v>754</v>
      </c>
      <c r="C798" s="174">
        <v>167.18</v>
      </c>
      <c r="D798" s="174">
        <v>167.18</v>
      </c>
      <c r="E798" s="174"/>
      <c r="F798" s="174">
        <v>0</v>
      </c>
      <c r="G798" s="175"/>
      <c r="H798" s="175">
        <f t="shared" si="19"/>
        <v>0</v>
      </c>
      <c r="I798" s="179"/>
    </row>
    <row r="799" spans="2:9" s="146" customFormat="1" ht="18.75" customHeight="1">
      <c r="B799" s="45" t="s">
        <v>755</v>
      </c>
      <c r="C799" s="174">
        <v>3000</v>
      </c>
      <c r="D799" s="174">
        <v>1000</v>
      </c>
      <c r="E799" s="174"/>
      <c r="F799" s="174">
        <v>1230</v>
      </c>
      <c r="G799" s="175"/>
      <c r="H799" s="175">
        <f t="shared" si="19"/>
        <v>1.23</v>
      </c>
      <c r="I799" s="179"/>
    </row>
    <row r="800" spans="2:9" s="146" customFormat="1" ht="18.75" customHeight="1">
      <c r="B800" s="45" t="s">
        <v>756</v>
      </c>
      <c r="C800" s="174"/>
      <c r="D800" s="174"/>
      <c r="E800" s="174"/>
      <c r="F800" s="174">
        <v>0</v>
      </c>
      <c r="G800" s="175"/>
      <c r="H800" s="175"/>
      <c r="I800" s="179"/>
    </row>
    <row r="801" spans="2:9" s="146" customFormat="1" ht="18.75" customHeight="1">
      <c r="B801" s="45" t="s">
        <v>757</v>
      </c>
      <c r="C801" s="174"/>
      <c r="D801" s="174"/>
      <c r="E801" s="174"/>
      <c r="F801" s="174">
        <v>0</v>
      </c>
      <c r="G801" s="175"/>
      <c r="H801" s="175"/>
      <c r="I801" s="179"/>
    </row>
    <row r="802" spans="2:9" s="146" customFormat="1" ht="18.75" customHeight="1">
      <c r="B802" s="45" t="s">
        <v>758</v>
      </c>
      <c r="C802" s="174"/>
      <c r="D802" s="174"/>
      <c r="E802" s="174"/>
      <c r="F802" s="174">
        <v>0</v>
      </c>
      <c r="G802" s="175"/>
      <c r="H802" s="175"/>
      <c r="I802" s="179"/>
    </row>
    <row r="803" spans="2:9" s="146" customFormat="1" ht="18.75" customHeight="1">
      <c r="B803" s="45" t="s">
        <v>759</v>
      </c>
      <c r="C803" s="174"/>
      <c r="D803" s="174"/>
      <c r="E803" s="174"/>
      <c r="F803" s="174">
        <v>0</v>
      </c>
      <c r="G803" s="175"/>
      <c r="H803" s="175"/>
      <c r="I803" s="179"/>
    </row>
    <row r="804" spans="2:9" s="146" customFormat="1" ht="18.75" customHeight="1">
      <c r="B804" s="310" t="s">
        <v>760</v>
      </c>
      <c r="C804" s="174">
        <v>0</v>
      </c>
      <c r="D804" s="174">
        <v>500</v>
      </c>
      <c r="E804" s="174"/>
      <c r="F804" s="174">
        <v>552</v>
      </c>
      <c r="G804" s="175"/>
      <c r="H804" s="175">
        <f t="shared" si="19"/>
        <v>1.1040000000000001</v>
      </c>
      <c r="I804" s="179"/>
    </row>
    <row r="805" spans="2:9" s="146" customFormat="1" ht="18.75" customHeight="1">
      <c r="B805" s="30" t="s">
        <v>761</v>
      </c>
      <c r="C805" s="174"/>
      <c r="D805" s="174"/>
      <c r="E805" s="174"/>
      <c r="F805" s="174">
        <v>243</v>
      </c>
      <c r="G805" s="175"/>
      <c r="H805" s="175"/>
      <c r="I805" s="179"/>
    </row>
    <row r="806" spans="2:9" s="146" customFormat="1" ht="18.75" customHeight="1">
      <c r="B806" s="45" t="s">
        <v>762</v>
      </c>
      <c r="C806" s="174"/>
      <c r="D806" s="174"/>
      <c r="E806" s="174"/>
      <c r="F806" s="174">
        <v>0</v>
      </c>
      <c r="G806" s="175"/>
      <c r="H806" s="175"/>
      <c r="I806" s="179"/>
    </row>
    <row r="807" spans="2:9" s="146" customFormat="1" ht="18.75" customHeight="1">
      <c r="B807" s="45" t="s">
        <v>763</v>
      </c>
      <c r="C807" s="174"/>
      <c r="D807" s="174"/>
      <c r="E807" s="174"/>
      <c r="F807" s="174">
        <v>243</v>
      </c>
      <c r="G807" s="175"/>
      <c r="H807" s="175"/>
      <c r="I807" s="179"/>
    </row>
    <row r="808" spans="2:9" s="146" customFormat="1" ht="18.75" customHeight="1">
      <c r="B808" s="45" t="s">
        <v>764</v>
      </c>
      <c r="C808" s="174"/>
      <c r="D808" s="174"/>
      <c r="E808" s="174"/>
      <c r="F808" s="174">
        <v>0</v>
      </c>
      <c r="G808" s="175"/>
      <c r="H808" s="175"/>
      <c r="I808" s="179"/>
    </row>
    <row r="809" spans="2:9" s="146" customFormat="1" ht="18.75" customHeight="1">
      <c r="B809" s="45" t="s">
        <v>765</v>
      </c>
      <c r="C809" s="174"/>
      <c r="D809" s="174"/>
      <c r="E809" s="174"/>
      <c r="F809" s="174">
        <v>0</v>
      </c>
      <c r="G809" s="175"/>
      <c r="H809" s="175"/>
      <c r="I809" s="179"/>
    </row>
    <row r="810" spans="2:9" s="146" customFormat="1" ht="18.75" customHeight="1">
      <c r="B810" s="45" t="s">
        <v>766</v>
      </c>
      <c r="C810" s="174"/>
      <c r="D810" s="174"/>
      <c r="E810" s="174"/>
      <c r="F810" s="174">
        <v>0</v>
      </c>
      <c r="G810" s="175"/>
      <c r="H810" s="175"/>
      <c r="I810" s="179"/>
    </row>
    <row r="811" spans="2:9" s="146" customFormat="1" ht="18.75" customHeight="1">
      <c r="B811" s="30" t="s">
        <v>767</v>
      </c>
      <c r="C811" s="174"/>
      <c r="D811" s="174"/>
      <c r="E811" s="174"/>
      <c r="F811" s="174">
        <v>10</v>
      </c>
      <c r="G811" s="175"/>
      <c r="H811" s="175"/>
      <c r="I811" s="179"/>
    </row>
    <row r="812" spans="2:9" s="146" customFormat="1" ht="18.75" customHeight="1">
      <c r="B812" s="45" t="s">
        <v>768</v>
      </c>
      <c r="C812" s="174"/>
      <c r="D812" s="174"/>
      <c r="E812" s="174"/>
      <c r="F812" s="174">
        <v>0</v>
      </c>
      <c r="G812" s="175"/>
      <c r="H812" s="175"/>
      <c r="I812" s="179"/>
    </row>
    <row r="813" spans="2:9" s="146" customFormat="1" ht="18.75" customHeight="1">
      <c r="B813" s="45" t="s">
        <v>769</v>
      </c>
      <c r="C813" s="174"/>
      <c r="D813" s="174"/>
      <c r="E813" s="174"/>
      <c r="F813" s="174">
        <v>0</v>
      </c>
      <c r="G813" s="175"/>
      <c r="H813" s="175"/>
      <c r="I813" s="179"/>
    </row>
    <row r="814" spans="2:9" s="146" customFormat="1" ht="18.75" customHeight="1">
      <c r="B814" s="45" t="s">
        <v>770</v>
      </c>
      <c r="C814" s="174"/>
      <c r="D814" s="174"/>
      <c r="E814" s="174"/>
      <c r="F814" s="174">
        <v>10</v>
      </c>
      <c r="G814" s="175"/>
      <c r="H814" s="175"/>
      <c r="I814" s="179"/>
    </row>
    <row r="815" spans="2:9" s="146" customFormat="1" ht="18.75" customHeight="1">
      <c r="B815" s="45" t="s">
        <v>771</v>
      </c>
      <c r="C815" s="174"/>
      <c r="D815" s="174"/>
      <c r="E815" s="174"/>
      <c r="F815" s="174">
        <v>0</v>
      </c>
      <c r="G815" s="175"/>
      <c r="H815" s="175"/>
      <c r="I815" s="179"/>
    </row>
    <row r="816" spans="2:9" s="146" customFormat="1" ht="18.75" customHeight="1">
      <c r="B816" s="45" t="s">
        <v>772</v>
      </c>
      <c r="C816" s="174"/>
      <c r="D816" s="174"/>
      <c r="E816" s="174"/>
      <c r="F816" s="174">
        <v>0</v>
      </c>
      <c r="G816" s="175"/>
      <c r="H816" s="175"/>
      <c r="I816" s="179"/>
    </row>
    <row r="817" spans="2:9" s="146" customFormat="1" ht="18.75" customHeight="1">
      <c r="B817" s="30" t="s">
        <v>773</v>
      </c>
      <c r="C817" s="174"/>
      <c r="D817" s="174"/>
      <c r="E817" s="174"/>
      <c r="F817" s="174">
        <v>0</v>
      </c>
      <c r="G817" s="175"/>
      <c r="H817" s="175"/>
      <c r="I817" s="179"/>
    </row>
    <row r="818" spans="2:9" s="146" customFormat="1" ht="18.75" customHeight="1">
      <c r="B818" s="45" t="s">
        <v>774</v>
      </c>
      <c r="C818" s="174"/>
      <c r="D818" s="174"/>
      <c r="E818" s="174"/>
      <c r="F818" s="174">
        <v>0</v>
      </c>
      <c r="G818" s="175"/>
      <c r="H818" s="175"/>
      <c r="I818" s="179"/>
    </row>
    <row r="819" spans="2:9" s="146" customFormat="1" ht="18.75" customHeight="1">
      <c r="B819" s="45" t="s">
        <v>775</v>
      </c>
      <c r="C819" s="174"/>
      <c r="D819" s="174"/>
      <c r="E819" s="174"/>
      <c r="F819" s="174">
        <v>0</v>
      </c>
      <c r="G819" s="175"/>
      <c r="H819" s="175"/>
      <c r="I819" s="179"/>
    </row>
    <row r="820" spans="2:9" s="146" customFormat="1" ht="18.75" customHeight="1">
      <c r="B820" s="45" t="s">
        <v>776</v>
      </c>
      <c r="C820" s="174"/>
      <c r="D820" s="174"/>
      <c r="E820" s="174"/>
      <c r="F820" s="174">
        <v>0</v>
      </c>
      <c r="G820" s="175"/>
      <c r="H820" s="175"/>
      <c r="I820" s="179"/>
    </row>
    <row r="821" spans="2:9" s="146" customFormat="1" ht="18.75" customHeight="1">
      <c r="B821" s="45" t="s">
        <v>777</v>
      </c>
      <c r="C821" s="174"/>
      <c r="D821" s="174"/>
      <c r="E821" s="174"/>
      <c r="F821" s="174">
        <v>0</v>
      </c>
      <c r="G821" s="175"/>
      <c r="H821" s="175"/>
      <c r="I821" s="179"/>
    </row>
    <row r="822" spans="2:9" s="146" customFormat="1" ht="18.75" customHeight="1">
      <c r="B822" s="45" t="s">
        <v>778</v>
      </c>
      <c r="C822" s="174"/>
      <c r="D822" s="174"/>
      <c r="E822" s="174"/>
      <c r="F822" s="174">
        <v>0</v>
      </c>
      <c r="G822" s="175"/>
      <c r="H822" s="175"/>
      <c r="I822" s="179"/>
    </row>
    <row r="823" spans="2:9" s="146" customFormat="1" ht="18.75" customHeight="1">
      <c r="B823" s="30" t="s">
        <v>779</v>
      </c>
      <c r="C823" s="174"/>
      <c r="D823" s="174"/>
      <c r="E823" s="174"/>
      <c r="F823" s="174">
        <v>0</v>
      </c>
      <c r="G823" s="175"/>
      <c r="H823" s="175"/>
      <c r="I823" s="179"/>
    </row>
    <row r="824" spans="2:9" s="146" customFormat="1" ht="18.75" customHeight="1">
      <c r="B824" s="45" t="s">
        <v>780</v>
      </c>
      <c r="C824" s="174"/>
      <c r="D824" s="174"/>
      <c r="E824" s="174"/>
      <c r="F824" s="174">
        <v>0</v>
      </c>
      <c r="G824" s="175"/>
      <c r="H824" s="175"/>
      <c r="I824" s="179"/>
    </row>
    <row r="825" spans="2:9" s="146" customFormat="1" ht="18.75" customHeight="1">
      <c r="B825" s="45" t="s">
        <v>781</v>
      </c>
      <c r="C825" s="174"/>
      <c r="D825" s="174"/>
      <c r="E825" s="174"/>
      <c r="F825" s="174">
        <v>0</v>
      </c>
      <c r="G825" s="175"/>
      <c r="H825" s="175"/>
      <c r="I825" s="179"/>
    </row>
    <row r="826" spans="2:9" s="146" customFormat="1" ht="18.75" customHeight="1">
      <c r="B826" s="30" t="s">
        <v>782</v>
      </c>
      <c r="C826" s="174"/>
      <c r="D826" s="174"/>
      <c r="E826" s="174"/>
      <c r="F826" s="174">
        <v>0</v>
      </c>
      <c r="G826" s="175"/>
      <c r="H826" s="175"/>
      <c r="I826" s="179"/>
    </row>
    <row r="827" spans="2:9" s="146" customFormat="1" ht="18.75" customHeight="1">
      <c r="B827" s="45" t="s">
        <v>783</v>
      </c>
      <c r="C827" s="174"/>
      <c r="D827" s="174"/>
      <c r="E827" s="174"/>
      <c r="F827" s="174">
        <v>0</v>
      </c>
      <c r="G827" s="175"/>
      <c r="H827" s="175"/>
      <c r="I827" s="179"/>
    </row>
    <row r="828" spans="2:9" s="146" customFormat="1" ht="18.75" customHeight="1">
      <c r="B828" s="45" t="s">
        <v>784</v>
      </c>
      <c r="C828" s="174"/>
      <c r="D828" s="174"/>
      <c r="E828" s="174"/>
      <c r="F828" s="174">
        <v>0</v>
      </c>
      <c r="G828" s="175"/>
      <c r="H828" s="175"/>
      <c r="I828" s="179"/>
    </row>
    <row r="829" spans="2:9" s="146" customFormat="1" ht="18.75" customHeight="1">
      <c r="B829" s="30" t="s">
        <v>785</v>
      </c>
      <c r="C829" s="174"/>
      <c r="D829" s="174"/>
      <c r="E829" s="174"/>
      <c r="F829" s="174">
        <v>0</v>
      </c>
      <c r="G829" s="175"/>
      <c r="H829" s="175"/>
      <c r="I829" s="179"/>
    </row>
    <row r="830" spans="2:9" s="146" customFormat="1" ht="18.75" customHeight="1">
      <c r="B830" s="45" t="s">
        <v>786</v>
      </c>
      <c r="C830" s="174"/>
      <c r="D830" s="174"/>
      <c r="E830" s="174"/>
      <c r="F830" s="174">
        <v>0</v>
      </c>
      <c r="G830" s="175"/>
      <c r="H830" s="175"/>
      <c r="I830" s="179"/>
    </row>
    <row r="831" spans="2:9" s="163" customFormat="1" ht="18.75" customHeight="1">
      <c r="B831" s="108" t="s">
        <v>787</v>
      </c>
      <c r="C831" s="176"/>
      <c r="D831" s="176">
        <v>558</v>
      </c>
      <c r="E831" s="174"/>
      <c r="F831" s="176">
        <v>643</v>
      </c>
      <c r="G831" s="175"/>
      <c r="H831" s="175">
        <f t="shared" si="19"/>
        <v>1.1523297491039426</v>
      </c>
      <c r="I831" s="180"/>
    </row>
    <row r="832" spans="2:9" s="146" customFormat="1" ht="18.75" customHeight="1">
      <c r="B832" s="45" t="s">
        <v>788</v>
      </c>
      <c r="C832" s="174"/>
      <c r="D832" s="174">
        <v>558</v>
      </c>
      <c r="E832" s="174"/>
      <c r="F832" s="174">
        <v>643</v>
      </c>
      <c r="G832" s="175"/>
      <c r="H832" s="175">
        <f t="shared" si="19"/>
        <v>1.1523297491039426</v>
      </c>
      <c r="I832" s="179"/>
    </row>
    <row r="833" spans="2:9" s="163" customFormat="1" ht="18.75" customHeight="1">
      <c r="B833" s="108" t="s">
        <v>789</v>
      </c>
      <c r="C833" s="176">
        <v>800</v>
      </c>
      <c r="D833" s="176"/>
      <c r="E833" s="174"/>
      <c r="F833" s="176">
        <v>391</v>
      </c>
      <c r="G833" s="175"/>
      <c r="H833" s="175"/>
      <c r="I833" s="180"/>
    </row>
    <row r="834" spans="2:9" s="146" customFormat="1" ht="18.75" customHeight="1">
      <c r="B834" s="45" t="s">
        <v>790</v>
      </c>
      <c r="C834" s="174"/>
      <c r="D834" s="174"/>
      <c r="E834" s="174"/>
      <c r="F834" s="174">
        <v>0</v>
      </c>
      <c r="G834" s="175"/>
      <c r="H834" s="175"/>
      <c r="I834" s="179"/>
    </row>
    <row r="835" spans="2:9" s="146" customFormat="1" ht="18.75" customHeight="1">
      <c r="B835" s="45" t="s">
        <v>791</v>
      </c>
      <c r="C835" s="174"/>
      <c r="D835" s="174"/>
      <c r="E835" s="174"/>
      <c r="F835" s="174">
        <v>0</v>
      </c>
      <c r="G835" s="175"/>
      <c r="H835" s="175"/>
      <c r="I835" s="179"/>
    </row>
    <row r="836" spans="2:9" s="146" customFormat="1" ht="18.75" customHeight="1">
      <c r="B836" s="45" t="s">
        <v>792</v>
      </c>
      <c r="C836" s="174">
        <v>800</v>
      </c>
      <c r="D836" s="174">
        <v>0</v>
      </c>
      <c r="E836" s="174"/>
      <c r="F836" s="174">
        <v>391</v>
      </c>
      <c r="G836" s="175"/>
      <c r="H836" s="175"/>
      <c r="I836" s="179"/>
    </row>
    <row r="837" spans="2:9" s="146" customFormat="1" ht="18.75" customHeight="1">
      <c r="B837" s="45" t="s">
        <v>793</v>
      </c>
      <c r="C837" s="174"/>
      <c r="D837" s="174"/>
      <c r="E837" s="174"/>
      <c r="F837" s="174">
        <v>0</v>
      </c>
      <c r="G837" s="175"/>
      <c r="H837" s="175"/>
      <c r="I837" s="179"/>
    </row>
    <row r="838" spans="2:9" s="146" customFormat="1" ht="18.75" customHeight="1">
      <c r="B838" s="45" t="s">
        <v>794</v>
      </c>
      <c r="C838" s="174"/>
      <c r="D838" s="174"/>
      <c r="E838" s="174"/>
      <c r="F838" s="174">
        <v>0</v>
      </c>
      <c r="G838" s="175"/>
      <c r="H838" s="175"/>
      <c r="I838" s="179"/>
    </row>
    <row r="839" spans="2:9" s="163" customFormat="1" ht="18.75" customHeight="1">
      <c r="B839" s="108" t="s">
        <v>795</v>
      </c>
      <c r="C839" s="176"/>
      <c r="D839" s="176">
        <v>120</v>
      </c>
      <c r="E839" s="174"/>
      <c r="F839" s="176">
        <v>120</v>
      </c>
      <c r="G839" s="175"/>
      <c r="H839" s="175">
        <f t="shared" ref="H839:H896" si="20">F839/D839</f>
        <v>1</v>
      </c>
      <c r="I839" s="180"/>
    </row>
    <row r="840" spans="2:9" s="146" customFormat="1" ht="18.75" customHeight="1">
      <c r="B840" s="45" t="s">
        <v>796</v>
      </c>
      <c r="C840" s="174"/>
      <c r="D840" s="174">
        <v>120</v>
      </c>
      <c r="E840" s="174"/>
      <c r="F840" s="174">
        <v>120</v>
      </c>
      <c r="G840" s="175"/>
      <c r="H840" s="175">
        <f t="shared" si="20"/>
        <v>1</v>
      </c>
      <c r="I840" s="179"/>
    </row>
    <row r="841" spans="2:9" s="163" customFormat="1" ht="18.75" customHeight="1">
      <c r="B841" s="108" t="s">
        <v>797</v>
      </c>
      <c r="C841" s="176"/>
      <c r="D841" s="176"/>
      <c r="E841" s="174"/>
      <c r="F841" s="176">
        <v>0</v>
      </c>
      <c r="G841" s="175"/>
      <c r="H841" s="175"/>
      <c r="I841" s="180"/>
    </row>
    <row r="842" spans="2:9" s="146" customFormat="1" ht="18.75" customHeight="1">
      <c r="B842" s="45" t="s">
        <v>798</v>
      </c>
      <c r="C842" s="174"/>
      <c r="D842" s="174"/>
      <c r="E842" s="174"/>
      <c r="F842" s="174">
        <v>0</v>
      </c>
      <c r="G842" s="175"/>
      <c r="H842" s="175"/>
      <c r="I842" s="179"/>
    </row>
    <row r="843" spans="2:9" s="163" customFormat="1" ht="18.75" customHeight="1">
      <c r="B843" s="108" t="s">
        <v>799</v>
      </c>
      <c r="C843" s="176"/>
      <c r="D843" s="176">
        <v>71</v>
      </c>
      <c r="E843" s="174"/>
      <c r="F843" s="176">
        <v>71</v>
      </c>
      <c r="G843" s="175"/>
      <c r="H843" s="175">
        <f t="shared" si="20"/>
        <v>1</v>
      </c>
      <c r="I843" s="180"/>
    </row>
    <row r="844" spans="2:9" s="146" customFormat="1" ht="18.75" customHeight="1">
      <c r="B844" s="45" t="s">
        <v>159</v>
      </c>
      <c r="C844" s="174"/>
      <c r="D844" s="174"/>
      <c r="E844" s="174"/>
      <c r="F844" s="174">
        <v>0</v>
      </c>
      <c r="G844" s="175"/>
      <c r="H844" s="175"/>
      <c r="I844" s="179"/>
    </row>
    <row r="845" spans="2:9" s="146" customFormat="1" ht="18.75" customHeight="1">
      <c r="B845" s="45" t="s">
        <v>160</v>
      </c>
      <c r="C845" s="174"/>
      <c r="D845" s="174"/>
      <c r="E845" s="174"/>
      <c r="F845" s="174">
        <v>0</v>
      </c>
      <c r="G845" s="175"/>
      <c r="H845" s="175"/>
      <c r="I845" s="179"/>
    </row>
    <row r="846" spans="2:9" s="146" customFormat="1" ht="18.75" customHeight="1">
      <c r="B846" s="45" t="s">
        <v>161</v>
      </c>
      <c r="C846" s="174"/>
      <c r="D846" s="174"/>
      <c r="E846" s="174"/>
      <c r="F846" s="174">
        <v>0</v>
      </c>
      <c r="G846" s="175"/>
      <c r="H846" s="175"/>
      <c r="I846" s="179"/>
    </row>
    <row r="847" spans="2:9" s="146" customFormat="1" ht="18.75" customHeight="1">
      <c r="B847" s="45" t="s">
        <v>800</v>
      </c>
      <c r="C847" s="174"/>
      <c r="D847" s="174"/>
      <c r="E847" s="174"/>
      <c r="F847" s="174">
        <v>0</v>
      </c>
      <c r="G847" s="175"/>
      <c r="H847" s="175"/>
      <c r="I847" s="179"/>
    </row>
    <row r="848" spans="2:9" s="146" customFormat="1" ht="18.75" customHeight="1">
      <c r="B848" s="45" t="s">
        <v>801</v>
      </c>
      <c r="C848" s="174"/>
      <c r="D848" s="174"/>
      <c r="E848" s="174"/>
      <c r="F848" s="174">
        <v>0</v>
      </c>
      <c r="G848" s="175"/>
      <c r="H848" s="175"/>
      <c r="I848" s="179"/>
    </row>
    <row r="849" spans="2:9" s="146" customFormat="1" ht="18.75" customHeight="1">
      <c r="B849" s="45" t="s">
        <v>802</v>
      </c>
      <c r="C849" s="174"/>
      <c r="D849" s="174"/>
      <c r="E849" s="174"/>
      <c r="F849" s="174">
        <v>0</v>
      </c>
      <c r="G849" s="175"/>
      <c r="H849" s="175"/>
      <c r="I849" s="179"/>
    </row>
    <row r="850" spans="2:9" s="146" customFormat="1" ht="18.75" customHeight="1">
      <c r="B850" s="45" t="s">
        <v>803</v>
      </c>
      <c r="C850" s="174"/>
      <c r="D850" s="174"/>
      <c r="E850" s="174"/>
      <c r="F850" s="174">
        <v>0</v>
      </c>
      <c r="G850" s="175"/>
      <c r="H850" s="175"/>
      <c r="I850" s="179"/>
    </row>
    <row r="851" spans="2:9" s="146" customFormat="1" ht="18.75" customHeight="1">
      <c r="B851" s="45" t="s">
        <v>804</v>
      </c>
      <c r="C851" s="174"/>
      <c r="D851" s="174"/>
      <c r="E851" s="174"/>
      <c r="F851" s="174">
        <v>0</v>
      </c>
      <c r="G851" s="175"/>
      <c r="H851" s="175"/>
      <c r="I851" s="179"/>
    </row>
    <row r="852" spans="2:9" s="146" customFormat="1" ht="18.75" customHeight="1">
      <c r="B852" s="45" t="s">
        <v>805</v>
      </c>
      <c r="C852" s="174"/>
      <c r="D852" s="174"/>
      <c r="E852" s="174"/>
      <c r="F852" s="174">
        <v>0</v>
      </c>
      <c r="G852" s="175"/>
      <c r="H852" s="175"/>
      <c r="I852" s="179"/>
    </row>
    <row r="853" spans="2:9" s="146" customFormat="1" ht="18.75" customHeight="1">
      <c r="B853" s="45" t="s">
        <v>806</v>
      </c>
      <c r="C853" s="174"/>
      <c r="D853" s="174"/>
      <c r="E853" s="174"/>
      <c r="F853" s="174">
        <v>0</v>
      </c>
      <c r="G853" s="175"/>
      <c r="H853" s="175"/>
      <c r="I853" s="179"/>
    </row>
    <row r="854" spans="2:9" s="146" customFormat="1" ht="18.75" customHeight="1">
      <c r="B854" s="45" t="s">
        <v>202</v>
      </c>
      <c r="C854" s="174"/>
      <c r="D854" s="174"/>
      <c r="E854" s="174"/>
      <c r="F854" s="174">
        <v>0</v>
      </c>
      <c r="G854" s="175"/>
      <c r="H854" s="175"/>
      <c r="I854" s="179"/>
    </row>
    <row r="855" spans="2:9" s="146" customFormat="1" ht="18.75" customHeight="1">
      <c r="B855" s="45" t="s">
        <v>807</v>
      </c>
      <c r="C855" s="174"/>
      <c r="D855" s="174"/>
      <c r="E855" s="174"/>
      <c r="F855" s="174">
        <v>0</v>
      </c>
      <c r="G855" s="175"/>
      <c r="H855" s="175"/>
      <c r="I855" s="179"/>
    </row>
    <row r="856" spans="2:9" s="146" customFormat="1" ht="18.75" customHeight="1">
      <c r="B856" s="45" t="s">
        <v>168</v>
      </c>
      <c r="C856" s="174"/>
      <c r="D856" s="174"/>
      <c r="E856" s="174"/>
      <c r="F856" s="174">
        <v>0</v>
      </c>
      <c r="G856" s="175"/>
      <c r="H856" s="175"/>
      <c r="I856" s="179"/>
    </row>
    <row r="857" spans="2:9" s="146" customFormat="1" ht="18.75" customHeight="1">
      <c r="B857" s="45" t="s">
        <v>808</v>
      </c>
      <c r="C857" s="174"/>
      <c r="D857" s="174">
        <v>71</v>
      </c>
      <c r="E857" s="174"/>
      <c r="F857" s="174">
        <v>71</v>
      </c>
      <c r="G857" s="175"/>
      <c r="H857" s="175">
        <f t="shared" si="20"/>
        <v>1</v>
      </c>
      <c r="I857" s="179"/>
    </row>
    <row r="858" spans="2:9" s="163" customFormat="1" ht="18.75" customHeight="1">
      <c r="B858" s="108" t="s">
        <v>809</v>
      </c>
      <c r="C858" s="176"/>
      <c r="D858" s="176">
        <v>568</v>
      </c>
      <c r="E858" s="174"/>
      <c r="F858" s="176">
        <v>2638</v>
      </c>
      <c r="G858" s="175"/>
      <c r="H858" s="175">
        <f t="shared" si="20"/>
        <v>4.644366197183099</v>
      </c>
      <c r="I858" s="180"/>
    </row>
    <row r="859" spans="2:9" s="146" customFormat="1" ht="18.75" customHeight="1">
      <c r="B859" s="45" t="s">
        <v>810</v>
      </c>
      <c r="C859" s="174"/>
      <c r="D859" s="174">
        <v>568</v>
      </c>
      <c r="E859" s="174"/>
      <c r="F859" s="174">
        <v>2638</v>
      </c>
      <c r="G859" s="175"/>
      <c r="H859" s="175">
        <f t="shared" si="20"/>
        <v>4.644366197183099</v>
      </c>
      <c r="I859" s="179"/>
    </row>
    <row r="860" spans="2:9" s="165" customFormat="1" ht="18.75" customHeight="1">
      <c r="B860" s="114" t="s">
        <v>811</v>
      </c>
      <c r="C860" s="185">
        <v>25522</v>
      </c>
      <c r="D860" s="185">
        <v>29359</v>
      </c>
      <c r="E860" s="174"/>
      <c r="F860" s="185">
        <v>29243</v>
      </c>
      <c r="G860" s="175"/>
      <c r="H860" s="175">
        <f t="shared" si="20"/>
        <v>0.99604891174767529</v>
      </c>
      <c r="I860" s="186"/>
    </row>
    <row r="861" spans="2:9" s="163" customFormat="1" ht="18.75" customHeight="1">
      <c r="B861" s="108" t="s">
        <v>812</v>
      </c>
      <c r="C861" s="176">
        <f>SUBTOTAL(9,C862:C872)</f>
        <v>7336.17</v>
      </c>
      <c r="D861" s="176">
        <f>SUBTOTAL(9,D862:D872)</f>
        <v>5542.1799999999994</v>
      </c>
      <c r="E861" s="174"/>
      <c r="F861" s="176">
        <v>5525</v>
      </c>
      <c r="G861" s="175"/>
      <c r="H861" s="175">
        <f t="shared" si="20"/>
        <v>0.99690013676928579</v>
      </c>
      <c r="I861" s="180"/>
    </row>
    <row r="862" spans="2:9" s="146" customFormat="1" ht="18.75" customHeight="1">
      <c r="B862" s="45" t="s">
        <v>159</v>
      </c>
      <c r="C862" s="174">
        <v>2049.5100000000002</v>
      </c>
      <c r="D862" s="174">
        <v>2084.4699999999998</v>
      </c>
      <c r="E862" s="174"/>
      <c r="F862" s="174">
        <v>704</v>
      </c>
      <c r="G862" s="175"/>
      <c r="H862" s="175">
        <f t="shared" si="20"/>
        <v>0.33773573138495638</v>
      </c>
      <c r="I862" s="179"/>
    </row>
    <row r="863" spans="2:9" s="146" customFormat="1" ht="18.75" customHeight="1">
      <c r="B863" s="45" t="s">
        <v>160</v>
      </c>
      <c r="C863" s="174">
        <v>1.2</v>
      </c>
      <c r="D863" s="174">
        <v>0.2</v>
      </c>
      <c r="E863" s="174"/>
      <c r="F863" s="174">
        <v>61</v>
      </c>
      <c r="G863" s="175"/>
      <c r="H863" s="175">
        <f t="shared" si="20"/>
        <v>305</v>
      </c>
      <c r="I863" s="179"/>
    </row>
    <row r="864" spans="2:9" s="146" customFormat="1" ht="18.75" customHeight="1">
      <c r="B864" s="45" t="s">
        <v>161</v>
      </c>
      <c r="C864" s="174"/>
      <c r="D864" s="174"/>
      <c r="E864" s="174"/>
      <c r="F864" s="174">
        <v>0</v>
      </c>
      <c r="G864" s="175"/>
      <c r="H864" s="175"/>
      <c r="I864" s="179"/>
    </row>
    <row r="865" spans="2:9" s="146" customFormat="1" ht="18.75" customHeight="1">
      <c r="B865" s="45" t="s">
        <v>813</v>
      </c>
      <c r="C865" s="174">
        <v>2779.5</v>
      </c>
      <c r="D865" s="174">
        <v>2917.56</v>
      </c>
      <c r="E865" s="174"/>
      <c r="F865" s="174">
        <v>2965</v>
      </c>
      <c r="G865" s="175"/>
      <c r="H865" s="175">
        <f t="shared" si="20"/>
        <v>1.0162601626016261</v>
      </c>
      <c r="I865" s="179"/>
    </row>
    <row r="866" spans="2:9" s="146" customFormat="1" ht="18.75" customHeight="1">
      <c r="B866" s="45" t="s">
        <v>814</v>
      </c>
      <c r="C866" s="174"/>
      <c r="D866" s="174"/>
      <c r="E866" s="174"/>
      <c r="F866" s="174">
        <v>0</v>
      </c>
      <c r="G866" s="175"/>
      <c r="H866" s="175"/>
      <c r="I866" s="179"/>
    </row>
    <row r="867" spans="2:9" s="146" customFormat="1" ht="18.75" customHeight="1">
      <c r="B867" s="45" t="s">
        <v>815</v>
      </c>
      <c r="C867" s="174"/>
      <c r="D867" s="174"/>
      <c r="E867" s="174"/>
      <c r="F867" s="174">
        <v>11</v>
      </c>
      <c r="G867" s="175"/>
      <c r="H867" s="175"/>
      <c r="I867" s="179"/>
    </row>
    <row r="868" spans="2:9" s="146" customFormat="1" ht="18.75" customHeight="1">
      <c r="B868" s="45" t="s">
        <v>816</v>
      </c>
      <c r="C868" s="174"/>
      <c r="D868" s="174"/>
      <c r="E868" s="174"/>
      <c r="F868" s="174">
        <v>331</v>
      </c>
      <c r="G868" s="175"/>
      <c r="H868" s="175"/>
      <c r="I868" s="179"/>
    </row>
    <row r="869" spans="2:9" s="146" customFormat="1" ht="18.75" customHeight="1">
      <c r="B869" s="45" t="s">
        <v>817</v>
      </c>
      <c r="C869" s="174"/>
      <c r="D869" s="174"/>
      <c r="E869" s="174"/>
      <c r="F869" s="174">
        <v>0</v>
      </c>
      <c r="G869" s="175"/>
      <c r="H869" s="175"/>
      <c r="I869" s="179"/>
    </row>
    <row r="870" spans="2:9" s="146" customFormat="1" ht="18.75" customHeight="1">
      <c r="B870" s="45" t="s">
        <v>818</v>
      </c>
      <c r="C870" s="174">
        <v>921.06</v>
      </c>
      <c r="D870" s="174">
        <v>921.06</v>
      </c>
      <c r="E870" s="174"/>
      <c r="F870" s="174">
        <v>530</v>
      </c>
      <c r="G870" s="175"/>
      <c r="H870" s="175">
        <f t="shared" si="20"/>
        <v>0.57542396803682716</v>
      </c>
      <c r="I870" s="179"/>
    </row>
    <row r="871" spans="2:9" s="146" customFormat="1" ht="18.75" customHeight="1">
      <c r="B871" s="45" t="s">
        <v>819</v>
      </c>
      <c r="C871" s="174"/>
      <c r="D871" s="174"/>
      <c r="E871" s="174"/>
      <c r="F871" s="174">
        <v>0</v>
      </c>
      <c r="G871" s="175"/>
      <c r="H871" s="175"/>
      <c r="I871" s="179"/>
    </row>
    <row r="872" spans="2:9" s="146" customFormat="1" ht="18.75" customHeight="1">
      <c r="B872" s="45" t="s">
        <v>820</v>
      </c>
      <c r="C872" s="174">
        <v>1584.9</v>
      </c>
      <c r="D872" s="174">
        <v>-381.11</v>
      </c>
      <c r="E872" s="174"/>
      <c r="F872" s="174">
        <v>923</v>
      </c>
      <c r="G872" s="175"/>
      <c r="H872" s="175">
        <f t="shared" si="20"/>
        <v>-2.4218729500669096</v>
      </c>
      <c r="I872" s="179"/>
    </row>
    <row r="873" spans="2:9" s="163" customFormat="1" ht="18.75" customHeight="1">
      <c r="B873" s="108" t="s">
        <v>821</v>
      </c>
      <c r="C873" s="176">
        <v>1665.11</v>
      </c>
      <c r="D873" s="176">
        <v>1731.97</v>
      </c>
      <c r="E873" s="174"/>
      <c r="F873" s="176">
        <v>1817</v>
      </c>
      <c r="G873" s="175"/>
      <c r="H873" s="175">
        <f t="shared" si="20"/>
        <v>1.0490943838519142</v>
      </c>
      <c r="I873" s="180"/>
    </row>
    <row r="874" spans="2:9" s="146" customFormat="1" ht="18.75" customHeight="1">
      <c r="B874" s="45" t="s">
        <v>822</v>
      </c>
      <c r="C874" s="174">
        <v>1665.11</v>
      </c>
      <c r="D874" s="174">
        <v>1731.97</v>
      </c>
      <c r="E874" s="174"/>
      <c r="F874" s="174">
        <v>1817</v>
      </c>
      <c r="G874" s="175"/>
      <c r="H874" s="175">
        <f t="shared" si="20"/>
        <v>1.0490943838519142</v>
      </c>
      <c r="I874" s="179"/>
    </row>
    <row r="875" spans="2:9" s="163" customFormat="1" ht="18.75" customHeight="1">
      <c r="B875" s="108" t="s">
        <v>823</v>
      </c>
      <c r="C875" s="176">
        <f>SUBTOTAL(9,C876:C877)</f>
        <v>600.6</v>
      </c>
      <c r="D875" s="176">
        <f>SUBTOTAL(9,D876:D877)</f>
        <v>4797.6000000000004</v>
      </c>
      <c r="E875" s="174"/>
      <c r="F875" s="176">
        <v>15050</v>
      </c>
      <c r="G875" s="175"/>
      <c r="H875" s="175">
        <f t="shared" si="20"/>
        <v>3.1369851592462896</v>
      </c>
      <c r="I875" s="180"/>
    </row>
    <row r="876" spans="2:9" s="146" customFormat="1" ht="18.75" customHeight="1">
      <c r="B876" s="45" t="s">
        <v>824</v>
      </c>
      <c r="C876" s="174">
        <v>600.6</v>
      </c>
      <c r="D876" s="174">
        <v>4600.6000000000004</v>
      </c>
      <c r="E876" s="174"/>
      <c r="F876" s="174">
        <v>14380</v>
      </c>
      <c r="G876" s="175"/>
      <c r="H876" s="175">
        <f t="shared" si="20"/>
        <v>3.125679259227057</v>
      </c>
      <c r="I876" s="179"/>
    </row>
    <row r="877" spans="2:9" s="146" customFormat="1" ht="18.75" customHeight="1">
      <c r="B877" s="45" t="s">
        <v>825</v>
      </c>
      <c r="C877" s="174"/>
      <c r="D877" s="174">
        <v>197</v>
      </c>
      <c r="E877" s="174"/>
      <c r="F877" s="174">
        <v>670</v>
      </c>
      <c r="G877" s="175"/>
      <c r="H877" s="175">
        <f t="shared" si="20"/>
        <v>3.4010152284263961</v>
      </c>
      <c r="I877" s="179"/>
    </row>
    <row r="878" spans="2:9" s="163" customFormat="1" ht="18.75" customHeight="1">
      <c r="B878" s="108" t="s">
        <v>826</v>
      </c>
      <c r="C878" s="176">
        <v>4830.92</v>
      </c>
      <c r="D878" s="176">
        <v>6241.93</v>
      </c>
      <c r="E878" s="174"/>
      <c r="F878" s="176">
        <v>6061</v>
      </c>
      <c r="G878" s="175"/>
      <c r="H878" s="175">
        <f t="shared" si="20"/>
        <v>0.97101377298367653</v>
      </c>
      <c r="I878" s="180"/>
    </row>
    <row r="879" spans="2:9" s="146" customFormat="1" ht="18.75" customHeight="1">
      <c r="B879" s="45" t="s">
        <v>827</v>
      </c>
      <c r="C879" s="174">
        <v>4830.92</v>
      </c>
      <c r="D879" s="174">
        <v>6241.93</v>
      </c>
      <c r="E879" s="174"/>
      <c r="F879" s="174">
        <v>6061</v>
      </c>
      <c r="G879" s="175"/>
      <c r="H879" s="175">
        <f t="shared" si="20"/>
        <v>0.97101377298367653</v>
      </c>
      <c r="I879" s="179"/>
    </row>
    <row r="880" spans="2:9" s="163" customFormat="1" ht="18.75" customHeight="1">
      <c r="B880" s="108" t="s">
        <v>828</v>
      </c>
      <c r="C880" s="176">
        <v>244.64</v>
      </c>
      <c r="D880" s="176">
        <v>244.64</v>
      </c>
      <c r="E880" s="174"/>
      <c r="F880" s="176">
        <v>300</v>
      </c>
      <c r="G880" s="175"/>
      <c r="H880" s="175">
        <f t="shared" si="20"/>
        <v>1.2262916939175932</v>
      </c>
      <c r="I880" s="180"/>
    </row>
    <row r="881" spans="2:9" s="146" customFormat="1" ht="18.75" customHeight="1">
      <c r="B881" s="45" t="s">
        <v>829</v>
      </c>
      <c r="C881" s="174">
        <v>244.64</v>
      </c>
      <c r="D881" s="174">
        <v>244.64</v>
      </c>
      <c r="E881" s="174"/>
      <c r="F881" s="174">
        <v>300</v>
      </c>
      <c r="G881" s="175"/>
      <c r="H881" s="175">
        <f t="shared" si="20"/>
        <v>1.2262916939175932</v>
      </c>
      <c r="I881" s="179"/>
    </row>
    <row r="882" spans="2:9" s="163" customFormat="1" ht="18.75" customHeight="1">
      <c r="B882" s="108" t="s">
        <v>830</v>
      </c>
      <c r="C882" s="311">
        <v>10844</v>
      </c>
      <c r="D882" s="176">
        <v>10800</v>
      </c>
      <c r="E882" s="174"/>
      <c r="F882" s="176">
        <v>490</v>
      </c>
      <c r="G882" s="175"/>
      <c r="H882" s="175">
        <f t="shared" si="20"/>
        <v>4.5370370370370373E-2</v>
      </c>
      <c r="I882" s="180"/>
    </row>
    <row r="883" spans="2:9" s="146" customFormat="1" ht="18.75" customHeight="1">
      <c r="B883" s="45" t="s">
        <v>831</v>
      </c>
      <c r="C883" s="190">
        <v>10844</v>
      </c>
      <c r="D883" s="174">
        <v>10800</v>
      </c>
      <c r="E883" s="174"/>
      <c r="F883" s="174">
        <v>490</v>
      </c>
      <c r="G883" s="175"/>
      <c r="H883" s="175">
        <f t="shared" si="20"/>
        <v>4.5370370370370373E-2</v>
      </c>
      <c r="I883" s="179"/>
    </row>
    <row r="884" spans="2:9" s="165" customFormat="1" ht="18.75" customHeight="1">
      <c r="B884" s="114" t="s">
        <v>832</v>
      </c>
      <c r="C884" s="185">
        <f>C885+C911+C939+C977+C988+C994+C1001+C1012</f>
        <v>14023.79</v>
      </c>
      <c r="D884" s="185">
        <f>D885+D911+D939+D977+D988+D994+D1001+D1012</f>
        <v>22200.639999999999</v>
      </c>
      <c r="E884" s="174"/>
      <c r="F884" s="185">
        <v>14162</v>
      </c>
      <c r="G884" s="175"/>
      <c r="H884" s="175">
        <f t="shared" si="20"/>
        <v>0.63790953774305603</v>
      </c>
      <c r="I884" s="186"/>
    </row>
    <row r="885" spans="2:9" s="163" customFormat="1" ht="18.75" customHeight="1">
      <c r="B885" s="108" t="s">
        <v>833</v>
      </c>
      <c r="C885" s="176">
        <f>SUBTOTAL(9,C886:C910)</f>
        <v>4244.6400000000003</v>
      </c>
      <c r="D885" s="176">
        <f>SUBTOTAL(9,D886:D910)</f>
        <v>4668.16</v>
      </c>
      <c r="E885" s="174"/>
      <c r="F885" s="176">
        <v>3365</v>
      </c>
      <c r="G885" s="175"/>
      <c r="H885" s="175">
        <f t="shared" si="20"/>
        <v>0.72084075952837956</v>
      </c>
      <c r="I885" s="180"/>
    </row>
    <row r="886" spans="2:9" s="146" customFormat="1" ht="18.75" customHeight="1">
      <c r="B886" s="45" t="s">
        <v>159</v>
      </c>
      <c r="C886" s="174">
        <v>968.53</v>
      </c>
      <c r="D886" s="174">
        <v>1046.05</v>
      </c>
      <c r="E886" s="174"/>
      <c r="F886" s="174">
        <v>905</v>
      </c>
      <c r="G886" s="175"/>
      <c r="H886" s="175">
        <f t="shared" si="20"/>
        <v>0.86515940920606094</v>
      </c>
      <c r="I886" s="179"/>
    </row>
    <row r="887" spans="2:9" s="146" customFormat="1" ht="18.75" customHeight="1">
      <c r="B887" s="45" t="s">
        <v>160</v>
      </c>
      <c r="C887" s="174">
        <v>25.74</v>
      </c>
      <c r="D887" s="174">
        <v>25.74</v>
      </c>
      <c r="E887" s="174"/>
      <c r="F887" s="174">
        <v>36</v>
      </c>
      <c r="G887" s="175"/>
      <c r="H887" s="175">
        <f t="shared" si="20"/>
        <v>1.3986013986013988</v>
      </c>
      <c r="I887" s="179"/>
    </row>
    <row r="888" spans="2:9" s="146" customFormat="1" ht="18.75" customHeight="1">
      <c r="B888" s="45" t="s">
        <v>161</v>
      </c>
      <c r="C888" s="174"/>
      <c r="D888" s="174"/>
      <c r="E888" s="174"/>
      <c r="F888" s="174">
        <v>0</v>
      </c>
      <c r="G888" s="175"/>
      <c r="H888" s="175"/>
      <c r="I888" s="179"/>
    </row>
    <row r="889" spans="2:9" s="146" customFormat="1" ht="18.75" customHeight="1">
      <c r="B889" s="45" t="s">
        <v>168</v>
      </c>
      <c r="C889" s="174">
        <v>51.17</v>
      </c>
      <c r="D889" s="174">
        <v>51.17</v>
      </c>
      <c r="E889" s="174"/>
      <c r="F889" s="174">
        <v>59</v>
      </c>
      <c r="G889" s="175"/>
      <c r="H889" s="175">
        <f t="shared" si="20"/>
        <v>1.1530193472737933</v>
      </c>
      <c r="I889" s="179"/>
    </row>
    <row r="890" spans="2:9" s="146" customFormat="1" ht="18.75" customHeight="1">
      <c r="B890" s="45" t="s">
        <v>834</v>
      </c>
      <c r="C890" s="174"/>
      <c r="D890" s="174"/>
      <c r="E890" s="174"/>
      <c r="F890" s="174">
        <v>0</v>
      </c>
      <c r="G890" s="175"/>
      <c r="H890" s="175"/>
      <c r="I890" s="179"/>
    </row>
    <row r="891" spans="2:9" s="146" customFormat="1" ht="18.75" customHeight="1">
      <c r="B891" s="45" t="s">
        <v>835</v>
      </c>
      <c r="C891" s="174">
        <v>145.13</v>
      </c>
      <c r="D891" s="174">
        <v>392.13</v>
      </c>
      <c r="E891" s="174"/>
      <c r="F891" s="174">
        <v>805</v>
      </c>
      <c r="G891" s="175"/>
      <c r="H891" s="175">
        <f t="shared" si="20"/>
        <v>2.0528906230076762</v>
      </c>
      <c r="I891" s="179"/>
    </row>
    <row r="892" spans="2:9" s="146" customFormat="1" ht="18.75" customHeight="1">
      <c r="B892" s="45" t="s">
        <v>836</v>
      </c>
      <c r="C892" s="174">
        <v>54</v>
      </c>
      <c r="D892" s="174">
        <v>116</v>
      </c>
      <c r="E892" s="174"/>
      <c r="F892" s="174">
        <v>67</v>
      </c>
      <c r="G892" s="175"/>
      <c r="H892" s="175">
        <f t="shared" si="20"/>
        <v>0.57758620689655171</v>
      </c>
      <c r="I892" s="179"/>
    </row>
    <row r="893" spans="2:9" s="146" customFormat="1" ht="18.75" customHeight="1">
      <c r="B893" s="45" t="s">
        <v>837</v>
      </c>
      <c r="C893" s="174">
        <v>1110</v>
      </c>
      <c r="D893" s="174">
        <v>1555</v>
      </c>
      <c r="E893" s="174"/>
      <c r="F893" s="174">
        <v>496</v>
      </c>
      <c r="G893" s="175"/>
      <c r="H893" s="175">
        <f t="shared" si="20"/>
        <v>0.31897106109324758</v>
      </c>
      <c r="I893" s="179"/>
    </row>
    <row r="894" spans="2:9" s="146" customFormat="1" ht="18.75" customHeight="1">
      <c r="B894" s="45" t="s">
        <v>838</v>
      </c>
      <c r="C894" s="174">
        <v>3.44</v>
      </c>
      <c r="D894" s="174">
        <v>123.44</v>
      </c>
      <c r="E894" s="174"/>
      <c r="F894" s="174">
        <v>61</v>
      </c>
      <c r="G894" s="175"/>
      <c r="H894" s="175">
        <f t="shared" si="20"/>
        <v>0.49416720674011666</v>
      </c>
      <c r="I894" s="179"/>
    </row>
    <row r="895" spans="2:9" s="146" customFormat="1" ht="18.75" customHeight="1">
      <c r="B895" s="45" t="s">
        <v>839</v>
      </c>
      <c r="C895" s="174"/>
      <c r="D895" s="174"/>
      <c r="E895" s="174"/>
      <c r="F895" s="174">
        <v>0</v>
      </c>
      <c r="G895" s="175"/>
      <c r="H895" s="175"/>
      <c r="I895" s="179"/>
    </row>
    <row r="896" spans="2:9" s="146" customFormat="1" ht="18.75" customHeight="1">
      <c r="B896" s="45" t="s">
        <v>840</v>
      </c>
      <c r="C896" s="174">
        <v>25</v>
      </c>
      <c r="D896" s="174">
        <v>25</v>
      </c>
      <c r="E896" s="174"/>
      <c r="F896" s="174">
        <v>97</v>
      </c>
      <c r="G896" s="175"/>
      <c r="H896" s="175">
        <f t="shared" si="20"/>
        <v>3.88</v>
      </c>
      <c r="I896" s="179"/>
    </row>
    <row r="897" spans="2:9" s="146" customFormat="1" ht="18.75" customHeight="1">
      <c r="B897" s="45" t="s">
        <v>841</v>
      </c>
      <c r="C897" s="174"/>
      <c r="D897" s="174"/>
      <c r="E897" s="174"/>
      <c r="F897" s="174">
        <v>0</v>
      </c>
      <c r="G897" s="175"/>
      <c r="H897" s="175"/>
      <c r="I897" s="179"/>
    </row>
    <row r="898" spans="2:9" s="146" customFormat="1" ht="18.75" customHeight="1">
      <c r="B898" s="45" t="s">
        <v>842</v>
      </c>
      <c r="C898" s="174"/>
      <c r="D898" s="174"/>
      <c r="E898" s="174"/>
      <c r="F898" s="174">
        <v>0</v>
      </c>
      <c r="G898" s="175"/>
      <c r="H898" s="175"/>
      <c r="I898" s="179"/>
    </row>
    <row r="899" spans="2:9" s="146" customFormat="1" ht="18.75" customHeight="1">
      <c r="B899" s="45" t="s">
        <v>843</v>
      </c>
      <c r="C899" s="174"/>
      <c r="D899" s="174"/>
      <c r="E899" s="174"/>
      <c r="F899" s="174">
        <v>0</v>
      </c>
      <c r="G899" s="175"/>
      <c r="H899" s="175"/>
      <c r="I899" s="179"/>
    </row>
    <row r="900" spans="2:9" s="146" customFormat="1" ht="18.75" customHeight="1">
      <c r="B900" s="45" t="s">
        <v>844</v>
      </c>
      <c r="C900" s="174"/>
      <c r="D900" s="174"/>
      <c r="E900" s="174"/>
      <c r="F900" s="174">
        <v>0</v>
      </c>
      <c r="G900" s="175"/>
      <c r="H900" s="175"/>
      <c r="I900" s="179"/>
    </row>
    <row r="901" spans="2:9" s="146" customFormat="1" ht="18.75" customHeight="1">
      <c r="B901" s="45" t="s">
        <v>845</v>
      </c>
      <c r="C901" s="174"/>
      <c r="D901" s="174"/>
      <c r="E901" s="174"/>
      <c r="F901" s="174">
        <v>0</v>
      </c>
      <c r="G901" s="175"/>
      <c r="H901" s="175"/>
      <c r="I901" s="179"/>
    </row>
    <row r="902" spans="2:9" s="146" customFormat="1" ht="18.75" customHeight="1">
      <c r="B902" s="45" t="s">
        <v>846</v>
      </c>
      <c r="C902" s="174"/>
      <c r="D902" s="174"/>
      <c r="E902" s="174"/>
      <c r="F902" s="174">
        <v>0</v>
      </c>
      <c r="G902" s="175"/>
      <c r="H902" s="175"/>
      <c r="I902" s="179"/>
    </row>
    <row r="903" spans="2:9" s="146" customFormat="1" ht="18.75" customHeight="1">
      <c r="B903" s="45" t="s">
        <v>847</v>
      </c>
      <c r="C903" s="174"/>
      <c r="D903" s="174"/>
      <c r="E903" s="174"/>
      <c r="F903" s="174">
        <v>55</v>
      </c>
      <c r="G903" s="175"/>
      <c r="H903" s="175"/>
      <c r="I903" s="179"/>
    </row>
    <row r="904" spans="2:9" s="146" customFormat="1" ht="18.75" customHeight="1">
      <c r="B904" s="45" t="s">
        <v>848</v>
      </c>
      <c r="C904" s="174">
        <v>60.65</v>
      </c>
      <c r="D904" s="174">
        <v>677.65</v>
      </c>
      <c r="E904" s="174"/>
      <c r="F904" s="174">
        <v>510</v>
      </c>
      <c r="G904" s="175"/>
      <c r="H904" s="175">
        <f t="shared" ref="H904:H962" si="21">F904/D904</f>
        <v>0.75260090016970416</v>
      </c>
      <c r="I904" s="179"/>
    </row>
    <row r="905" spans="2:9" s="146" customFormat="1" ht="18.75" customHeight="1">
      <c r="B905" s="45" t="s">
        <v>849</v>
      </c>
      <c r="C905" s="174"/>
      <c r="D905" s="174"/>
      <c r="E905" s="174"/>
      <c r="F905" s="174">
        <v>0</v>
      </c>
      <c r="G905" s="175"/>
      <c r="H905" s="175"/>
      <c r="I905" s="179"/>
    </row>
    <row r="906" spans="2:9" s="146" customFormat="1" ht="18.75" customHeight="1">
      <c r="B906" s="45" t="s">
        <v>850</v>
      </c>
      <c r="C906" s="174"/>
      <c r="D906" s="174"/>
      <c r="E906" s="174"/>
      <c r="F906" s="174">
        <v>30</v>
      </c>
      <c r="G906" s="175"/>
      <c r="H906" s="175"/>
      <c r="I906" s="179"/>
    </row>
    <row r="907" spans="2:9" s="146" customFormat="1" ht="18.75" customHeight="1">
      <c r="B907" s="45" t="s">
        <v>851</v>
      </c>
      <c r="C907" s="174"/>
      <c r="D907" s="174"/>
      <c r="E907" s="174"/>
      <c r="F907" s="174">
        <v>0</v>
      </c>
      <c r="G907" s="175"/>
      <c r="H907" s="175"/>
      <c r="I907" s="179"/>
    </row>
    <row r="908" spans="2:9" s="146" customFormat="1" ht="18.75" customHeight="1">
      <c r="B908" s="45" t="s">
        <v>852</v>
      </c>
      <c r="C908" s="174"/>
      <c r="D908" s="174">
        <v>22</v>
      </c>
      <c r="E908" s="174"/>
      <c r="F908" s="174">
        <v>0</v>
      </c>
      <c r="G908" s="175"/>
      <c r="H908" s="175">
        <f t="shared" si="21"/>
        <v>0</v>
      </c>
      <c r="I908" s="179"/>
    </row>
    <row r="909" spans="2:9" s="146" customFormat="1" ht="18.75" customHeight="1">
      <c r="B909" s="45" t="s">
        <v>853</v>
      </c>
      <c r="C909" s="174"/>
      <c r="D909" s="174"/>
      <c r="E909" s="174"/>
      <c r="F909" s="174">
        <v>19</v>
      </c>
      <c r="G909" s="175"/>
      <c r="H909" s="175"/>
      <c r="I909" s="179"/>
    </row>
    <row r="910" spans="2:9" s="146" customFormat="1" ht="18.75" customHeight="1">
      <c r="B910" s="45" t="s">
        <v>854</v>
      </c>
      <c r="C910" s="174">
        <v>1800.98</v>
      </c>
      <c r="D910" s="174">
        <v>633.98</v>
      </c>
      <c r="E910" s="174"/>
      <c r="F910" s="174">
        <v>225</v>
      </c>
      <c r="G910" s="175"/>
      <c r="H910" s="175">
        <f t="shared" si="21"/>
        <v>0.3549007855137386</v>
      </c>
      <c r="I910" s="179"/>
    </row>
    <row r="911" spans="2:9" s="163" customFormat="1" ht="18.75" customHeight="1">
      <c r="B911" s="108" t="s">
        <v>855</v>
      </c>
      <c r="C911" s="176">
        <f>SUBTOTAL(9,C912:C938)</f>
        <v>1696.6299999999999</v>
      </c>
      <c r="D911" s="176">
        <f>SUBTOTAL(9,D912:D938)</f>
        <v>1662.8999999999999</v>
      </c>
      <c r="E911" s="174"/>
      <c r="F911" s="176">
        <v>2616</v>
      </c>
      <c r="G911" s="175"/>
      <c r="H911" s="175">
        <f t="shared" si="21"/>
        <v>1.573155331048169</v>
      </c>
      <c r="I911" s="180"/>
    </row>
    <row r="912" spans="2:9" s="146" customFormat="1" ht="18.75" customHeight="1">
      <c r="B912" s="45" t="s">
        <v>159</v>
      </c>
      <c r="C912" s="174">
        <v>386.04</v>
      </c>
      <c r="D912" s="174">
        <v>428.79</v>
      </c>
      <c r="E912" s="174"/>
      <c r="F912" s="174">
        <v>456</v>
      </c>
      <c r="G912" s="175"/>
      <c r="H912" s="175">
        <f t="shared" si="21"/>
        <v>1.0634576366053312</v>
      </c>
      <c r="I912" s="179"/>
    </row>
    <row r="913" spans="2:9" s="146" customFormat="1" ht="18.75" customHeight="1">
      <c r="B913" s="45" t="s">
        <v>160</v>
      </c>
      <c r="C913" s="174"/>
      <c r="D913" s="174"/>
      <c r="E913" s="174"/>
      <c r="F913" s="174">
        <v>32</v>
      </c>
      <c r="G913" s="175"/>
      <c r="H913" s="175"/>
      <c r="I913" s="179"/>
    </row>
    <row r="914" spans="2:9" s="146" customFormat="1" ht="18.75" customHeight="1">
      <c r="B914" s="45" t="s">
        <v>161</v>
      </c>
      <c r="C914" s="174"/>
      <c r="D914" s="174"/>
      <c r="E914" s="174"/>
      <c r="F914" s="174">
        <v>0</v>
      </c>
      <c r="G914" s="175"/>
      <c r="H914" s="175"/>
      <c r="I914" s="179"/>
    </row>
    <row r="915" spans="2:9" s="146" customFormat="1" ht="18.75" customHeight="1">
      <c r="B915" s="45" t="s">
        <v>856</v>
      </c>
      <c r="C915" s="174"/>
      <c r="D915" s="174"/>
      <c r="E915" s="174"/>
      <c r="F915" s="174">
        <v>0</v>
      </c>
      <c r="G915" s="175"/>
      <c r="H915" s="175"/>
      <c r="I915" s="179"/>
    </row>
    <row r="916" spans="2:9" s="146" customFormat="1" ht="18.75" customHeight="1">
      <c r="B916" s="45" t="s">
        <v>857</v>
      </c>
      <c r="C916" s="174">
        <v>23.61</v>
      </c>
      <c r="D916" s="174">
        <v>289.61</v>
      </c>
      <c r="E916" s="174"/>
      <c r="F916" s="174">
        <v>719</v>
      </c>
      <c r="G916" s="175"/>
      <c r="H916" s="175">
        <f t="shared" si="21"/>
        <v>2.482649079796968</v>
      </c>
      <c r="I916" s="179"/>
    </row>
    <row r="917" spans="2:9" s="146" customFormat="1" ht="18.75" customHeight="1">
      <c r="B917" s="45" t="s">
        <v>858</v>
      </c>
      <c r="C917" s="174">
        <v>26.74</v>
      </c>
      <c r="D917" s="174">
        <v>26.74</v>
      </c>
      <c r="E917" s="174"/>
      <c r="F917" s="174">
        <v>26</v>
      </c>
      <c r="G917" s="175"/>
      <c r="H917" s="175">
        <f t="shared" si="21"/>
        <v>0.97232610321615565</v>
      </c>
      <c r="I917" s="179"/>
    </row>
    <row r="918" spans="2:9" s="146" customFormat="1" ht="18.75" customHeight="1">
      <c r="B918" s="45" t="s">
        <v>859</v>
      </c>
      <c r="C918" s="174">
        <v>655.92</v>
      </c>
      <c r="D918" s="174">
        <v>655.92</v>
      </c>
      <c r="E918" s="174"/>
      <c r="F918" s="174">
        <v>842</v>
      </c>
      <c r="G918" s="175"/>
      <c r="H918" s="175">
        <f t="shared" si="21"/>
        <v>1.2836931333089403</v>
      </c>
      <c r="I918" s="179"/>
    </row>
    <row r="919" spans="2:9" s="146" customFormat="1" ht="18.75" customHeight="1">
      <c r="B919" s="45" t="s">
        <v>860</v>
      </c>
      <c r="C919" s="174"/>
      <c r="D919" s="174"/>
      <c r="E919" s="174"/>
      <c r="F919" s="174">
        <v>0</v>
      </c>
      <c r="G919" s="175"/>
      <c r="H919" s="175"/>
      <c r="I919" s="179"/>
    </row>
    <row r="920" spans="2:9" s="146" customFormat="1" ht="18.75" customHeight="1">
      <c r="B920" s="45" t="s">
        <v>861</v>
      </c>
      <c r="C920" s="174"/>
      <c r="D920" s="174">
        <v>113</v>
      </c>
      <c r="E920" s="174"/>
      <c r="F920" s="174">
        <v>98</v>
      </c>
      <c r="G920" s="175"/>
      <c r="H920" s="175">
        <f t="shared" si="21"/>
        <v>0.86725663716814161</v>
      </c>
      <c r="I920" s="179"/>
    </row>
    <row r="921" spans="2:9" s="146" customFormat="1" ht="18.75" customHeight="1">
      <c r="B921" s="45" t="s">
        <v>862</v>
      </c>
      <c r="C921" s="174"/>
      <c r="D921" s="174"/>
      <c r="E921" s="174"/>
      <c r="F921" s="174">
        <v>0</v>
      </c>
      <c r="G921" s="175"/>
      <c r="H921" s="175"/>
      <c r="I921" s="179"/>
    </row>
    <row r="922" spans="2:9" s="146" customFormat="1" ht="18.75" customHeight="1">
      <c r="B922" s="45" t="s">
        <v>863</v>
      </c>
      <c r="C922" s="174"/>
      <c r="D922" s="174"/>
      <c r="E922" s="174"/>
      <c r="F922" s="174">
        <v>0</v>
      </c>
      <c r="G922" s="175"/>
      <c r="H922" s="175"/>
      <c r="I922" s="179"/>
    </row>
    <row r="923" spans="2:9" s="146" customFormat="1" ht="18.75" customHeight="1">
      <c r="B923" s="45" t="s">
        <v>864</v>
      </c>
      <c r="C923" s="174"/>
      <c r="D923" s="174"/>
      <c r="E923" s="174"/>
      <c r="F923" s="174">
        <v>0</v>
      </c>
      <c r="G923" s="175"/>
      <c r="H923" s="175"/>
      <c r="I923" s="179"/>
    </row>
    <row r="924" spans="2:9" s="146" customFormat="1" ht="18.75" customHeight="1">
      <c r="B924" s="45" t="s">
        <v>865</v>
      </c>
      <c r="C924" s="174">
        <v>18</v>
      </c>
      <c r="D924" s="174">
        <v>18</v>
      </c>
      <c r="E924" s="174"/>
      <c r="F924" s="174">
        <v>15</v>
      </c>
      <c r="G924" s="175"/>
      <c r="H924" s="175">
        <f t="shared" si="21"/>
        <v>0.83333333333333337</v>
      </c>
      <c r="I924" s="179"/>
    </row>
    <row r="925" spans="2:9" s="146" customFormat="1" ht="18.75" customHeight="1">
      <c r="B925" s="45" t="s">
        <v>866</v>
      </c>
      <c r="C925" s="174">
        <v>47.32</v>
      </c>
      <c r="D925" s="174">
        <v>48.84</v>
      </c>
      <c r="E925" s="174"/>
      <c r="F925" s="174">
        <v>67</v>
      </c>
      <c r="G925" s="175"/>
      <c r="H925" s="175">
        <f t="shared" si="21"/>
        <v>1.3718263718263717</v>
      </c>
      <c r="I925" s="179"/>
    </row>
    <row r="926" spans="2:9" s="146" customFormat="1" ht="18.75" customHeight="1">
      <c r="B926" s="45" t="s">
        <v>867</v>
      </c>
      <c r="C926" s="174"/>
      <c r="D926" s="174"/>
      <c r="E926" s="174"/>
      <c r="F926" s="174">
        <v>0</v>
      </c>
      <c r="G926" s="175"/>
      <c r="H926" s="175"/>
      <c r="I926" s="179"/>
    </row>
    <row r="927" spans="2:9" s="146" customFormat="1" ht="18.75" customHeight="1">
      <c r="B927" s="45" t="s">
        <v>868</v>
      </c>
      <c r="C927" s="174"/>
      <c r="D927" s="174"/>
      <c r="E927" s="174"/>
      <c r="F927" s="174">
        <v>0</v>
      </c>
      <c r="G927" s="175"/>
      <c r="H927" s="175"/>
      <c r="I927" s="179"/>
    </row>
    <row r="928" spans="2:9" s="146" customFormat="1" ht="18.75" customHeight="1">
      <c r="B928" s="45" t="s">
        <v>869</v>
      </c>
      <c r="C928" s="174"/>
      <c r="D928" s="174"/>
      <c r="E928" s="174"/>
      <c r="F928" s="174">
        <v>0</v>
      </c>
      <c r="G928" s="175"/>
      <c r="H928" s="175"/>
      <c r="I928" s="179"/>
    </row>
    <row r="929" spans="2:9" s="146" customFormat="1" ht="18.75" customHeight="1">
      <c r="B929" s="45" t="s">
        <v>870</v>
      </c>
      <c r="C929" s="174"/>
      <c r="D929" s="174"/>
      <c r="E929" s="174"/>
      <c r="F929" s="174">
        <v>0</v>
      </c>
      <c r="G929" s="175"/>
      <c r="H929" s="175"/>
      <c r="I929" s="179"/>
    </row>
    <row r="930" spans="2:9" s="146" customFormat="1" ht="18.75" customHeight="1">
      <c r="B930" s="45" t="s">
        <v>871</v>
      </c>
      <c r="C930" s="174"/>
      <c r="D930" s="174"/>
      <c r="E930" s="174"/>
      <c r="F930" s="174">
        <v>0</v>
      </c>
      <c r="G930" s="175"/>
      <c r="H930" s="175"/>
      <c r="I930" s="179"/>
    </row>
    <row r="931" spans="2:9" s="146" customFormat="1" ht="18.75" customHeight="1">
      <c r="B931" s="45" t="s">
        <v>872</v>
      </c>
      <c r="C931" s="174"/>
      <c r="D931" s="174"/>
      <c r="E931" s="174"/>
      <c r="F931" s="174">
        <v>0</v>
      </c>
      <c r="G931" s="175"/>
      <c r="H931" s="175"/>
      <c r="I931" s="179"/>
    </row>
    <row r="932" spans="2:9" s="146" customFormat="1" ht="18.75" customHeight="1">
      <c r="B932" s="45" t="s">
        <v>873</v>
      </c>
      <c r="C932" s="174"/>
      <c r="D932" s="174"/>
      <c r="E932" s="174"/>
      <c r="F932" s="174">
        <v>0</v>
      </c>
      <c r="G932" s="175"/>
      <c r="H932" s="175"/>
      <c r="I932" s="179"/>
    </row>
    <row r="933" spans="2:9" s="146" customFormat="1" ht="18.75" customHeight="1">
      <c r="B933" s="45" t="s">
        <v>874</v>
      </c>
      <c r="C933" s="174"/>
      <c r="D933" s="174"/>
      <c r="E933" s="174"/>
      <c r="F933" s="174">
        <v>0</v>
      </c>
      <c r="G933" s="175"/>
      <c r="H933" s="175"/>
      <c r="I933" s="179"/>
    </row>
    <row r="934" spans="2:9" s="146" customFormat="1" ht="18.75" customHeight="1">
      <c r="B934" s="45" t="s">
        <v>875</v>
      </c>
      <c r="C934" s="174"/>
      <c r="D934" s="174"/>
      <c r="E934" s="174"/>
      <c r="F934" s="174">
        <v>0</v>
      </c>
      <c r="G934" s="175"/>
      <c r="H934" s="175"/>
      <c r="I934" s="179"/>
    </row>
    <row r="935" spans="2:9" s="146" customFormat="1" ht="18.75" customHeight="1">
      <c r="B935" s="45" t="s">
        <v>876</v>
      </c>
      <c r="C935" s="174"/>
      <c r="D935" s="174"/>
      <c r="E935" s="174"/>
      <c r="F935" s="174">
        <v>0</v>
      </c>
      <c r="G935" s="175"/>
      <c r="H935" s="175"/>
      <c r="I935" s="179"/>
    </row>
    <row r="936" spans="2:9" s="146" customFormat="1" ht="18.75" customHeight="1">
      <c r="B936" s="45" t="s">
        <v>877</v>
      </c>
      <c r="C936" s="174"/>
      <c r="D936" s="174"/>
      <c r="E936" s="174"/>
      <c r="F936" s="174">
        <v>0</v>
      </c>
      <c r="G936" s="175"/>
      <c r="H936" s="175"/>
      <c r="I936" s="179"/>
    </row>
    <row r="937" spans="2:9" s="146" customFormat="1" ht="18.75" customHeight="1">
      <c r="B937" s="45" t="s">
        <v>878</v>
      </c>
      <c r="C937" s="174">
        <v>21</v>
      </c>
      <c r="D937" s="174">
        <v>21</v>
      </c>
      <c r="E937" s="174"/>
      <c r="F937" s="174">
        <v>89</v>
      </c>
      <c r="G937" s="175"/>
      <c r="H937" s="175">
        <f t="shared" si="21"/>
        <v>4.2380952380952381</v>
      </c>
      <c r="I937" s="179"/>
    </row>
    <row r="938" spans="2:9" s="146" customFormat="1" ht="18.75" customHeight="1">
      <c r="B938" s="45" t="s">
        <v>879</v>
      </c>
      <c r="C938" s="174">
        <v>518</v>
      </c>
      <c r="D938" s="174">
        <v>61</v>
      </c>
      <c r="E938" s="174"/>
      <c r="F938" s="174">
        <v>272</v>
      </c>
      <c r="G938" s="175"/>
      <c r="H938" s="175">
        <f t="shared" si="21"/>
        <v>4.4590163934426226</v>
      </c>
      <c r="I938" s="179"/>
    </row>
    <row r="939" spans="2:9" s="163" customFormat="1" ht="18.75" customHeight="1">
      <c r="B939" s="108" t="s">
        <v>880</v>
      </c>
      <c r="C939" s="176">
        <f>SUBTOTAL(9,C940:C965)</f>
        <v>4730.3700000000008</v>
      </c>
      <c r="D939" s="176">
        <f>SUBTOTAL(9,D940:D965)</f>
        <v>14963.01</v>
      </c>
      <c r="E939" s="174"/>
      <c r="F939" s="176">
        <v>7399</v>
      </c>
      <c r="G939" s="175"/>
      <c r="H939" s="175">
        <f t="shared" si="21"/>
        <v>0.49448606931359396</v>
      </c>
      <c r="I939" s="180"/>
    </row>
    <row r="940" spans="2:9" s="146" customFormat="1" ht="18.75" customHeight="1">
      <c r="B940" s="45" t="s">
        <v>159</v>
      </c>
      <c r="C940" s="174">
        <v>368.71</v>
      </c>
      <c r="D940" s="174">
        <v>409.86</v>
      </c>
      <c r="E940" s="174"/>
      <c r="F940" s="174">
        <v>366</v>
      </c>
      <c r="G940" s="175"/>
      <c r="H940" s="175">
        <f t="shared" si="21"/>
        <v>0.89298784950958865</v>
      </c>
      <c r="I940" s="179"/>
    </row>
    <row r="941" spans="2:9" s="146" customFormat="1" ht="18.75" customHeight="1">
      <c r="B941" s="45" t="s">
        <v>160</v>
      </c>
      <c r="C941" s="174"/>
      <c r="D941" s="174">
        <v>7</v>
      </c>
      <c r="E941" s="174"/>
      <c r="F941" s="174">
        <v>10</v>
      </c>
      <c r="G941" s="175"/>
      <c r="H941" s="175">
        <f t="shared" si="21"/>
        <v>1.4285714285714286</v>
      </c>
      <c r="I941" s="179"/>
    </row>
    <row r="942" spans="2:9" s="146" customFormat="1" ht="18.75" customHeight="1">
      <c r="B942" s="45" t="s">
        <v>161</v>
      </c>
      <c r="C942" s="174"/>
      <c r="D942" s="174"/>
      <c r="E942" s="174"/>
      <c r="F942" s="174">
        <v>0</v>
      </c>
      <c r="G942" s="175"/>
      <c r="H942" s="175"/>
      <c r="I942" s="179"/>
    </row>
    <row r="943" spans="2:9" s="146" customFormat="1" ht="18.75" customHeight="1">
      <c r="B943" s="45" t="s">
        <v>881</v>
      </c>
      <c r="C943" s="174">
        <v>61.8</v>
      </c>
      <c r="D943" s="174">
        <v>63.92</v>
      </c>
      <c r="E943" s="174"/>
      <c r="F943" s="174">
        <v>60</v>
      </c>
      <c r="G943" s="175"/>
      <c r="H943" s="175">
        <f t="shared" si="21"/>
        <v>0.93867334167709637</v>
      </c>
      <c r="I943" s="179"/>
    </row>
    <row r="944" spans="2:9" s="146" customFormat="1" ht="18.75" customHeight="1">
      <c r="B944" s="45" t="s">
        <v>882</v>
      </c>
      <c r="C944" s="174">
        <v>1110.6600000000001</v>
      </c>
      <c r="D944" s="174">
        <v>11779.66</v>
      </c>
      <c r="E944" s="174"/>
      <c r="F944" s="174">
        <v>5210</v>
      </c>
      <c r="G944" s="175"/>
      <c r="H944" s="175">
        <f t="shared" si="21"/>
        <v>0.44228780796729278</v>
      </c>
      <c r="I944" s="179"/>
    </row>
    <row r="945" spans="2:9" s="146" customFormat="1" ht="18.75" customHeight="1">
      <c r="B945" s="45" t="s">
        <v>883</v>
      </c>
      <c r="C945" s="174">
        <v>806.63</v>
      </c>
      <c r="D945" s="174">
        <v>393.6</v>
      </c>
      <c r="E945" s="174"/>
      <c r="F945" s="174">
        <v>1044</v>
      </c>
      <c r="G945" s="175"/>
      <c r="H945" s="175">
        <f t="shared" si="21"/>
        <v>2.6524390243902438</v>
      </c>
      <c r="I945" s="179"/>
    </row>
    <row r="946" spans="2:9" s="146" customFormat="1" ht="18.75" customHeight="1">
      <c r="B946" s="45" t="s">
        <v>884</v>
      </c>
      <c r="C946" s="174"/>
      <c r="D946" s="174"/>
      <c r="E946" s="174"/>
      <c r="F946" s="174">
        <v>0</v>
      </c>
      <c r="G946" s="175"/>
      <c r="H946" s="175"/>
      <c r="I946" s="179"/>
    </row>
    <row r="947" spans="2:9" s="146" customFormat="1" ht="18.75" customHeight="1">
      <c r="B947" s="45" t="s">
        <v>885</v>
      </c>
      <c r="C947" s="174"/>
      <c r="D947" s="174"/>
      <c r="E947" s="174"/>
      <c r="F947" s="174">
        <v>11</v>
      </c>
      <c r="G947" s="175"/>
      <c r="H947" s="175"/>
      <c r="I947" s="179"/>
    </row>
    <row r="948" spans="2:9" s="146" customFormat="1" ht="18.75" customHeight="1">
      <c r="B948" s="45" t="s">
        <v>886</v>
      </c>
      <c r="C948" s="174">
        <v>274.69</v>
      </c>
      <c r="D948" s="174">
        <v>285.92</v>
      </c>
      <c r="E948" s="174"/>
      <c r="F948" s="174">
        <v>91</v>
      </c>
      <c r="G948" s="175"/>
      <c r="H948" s="175">
        <f t="shared" si="21"/>
        <v>0.31827084499160602</v>
      </c>
      <c r="I948" s="179"/>
    </row>
    <row r="949" spans="2:9" s="146" customFormat="1" ht="18.75" customHeight="1">
      <c r="B949" s="45" t="s">
        <v>887</v>
      </c>
      <c r="C949" s="174">
        <v>120</v>
      </c>
      <c r="D949" s="174">
        <v>120</v>
      </c>
      <c r="E949" s="174"/>
      <c r="F949" s="174">
        <v>23</v>
      </c>
      <c r="G949" s="175"/>
      <c r="H949" s="175">
        <f t="shared" si="21"/>
        <v>0.19166666666666668</v>
      </c>
      <c r="I949" s="179"/>
    </row>
    <row r="950" spans="2:9" s="146" customFormat="1" ht="18.75" customHeight="1">
      <c r="B950" s="45" t="s">
        <v>888</v>
      </c>
      <c r="C950" s="174"/>
      <c r="D950" s="174">
        <v>624</v>
      </c>
      <c r="E950" s="174"/>
      <c r="F950" s="174">
        <v>247</v>
      </c>
      <c r="G950" s="175"/>
      <c r="H950" s="175">
        <f t="shared" si="21"/>
        <v>0.39583333333333331</v>
      </c>
      <c r="I950" s="179"/>
    </row>
    <row r="951" spans="2:9" s="146" customFormat="1" ht="18.75" customHeight="1">
      <c r="B951" s="45" t="s">
        <v>889</v>
      </c>
      <c r="C951" s="174"/>
      <c r="D951" s="174"/>
      <c r="E951" s="174"/>
      <c r="F951" s="174">
        <v>0</v>
      </c>
      <c r="G951" s="175"/>
      <c r="H951" s="175"/>
      <c r="I951" s="179"/>
    </row>
    <row r="952" spans="2:9" s="146" customFormat="1" ht="18.75" customHeight="1">
      <c r="B952" s="45" t="s">
        <v>890</v>
      </c>
      <c r="C952" s="174">
        <v>15</v>
      </c>
      <c r="D952" s="174">
        <v>30</v>
      </c>
      <c r="E952" s="174"/>
      <c r="F952" s="174">
        <v>30</v>
      </c>
      <c r="G952" s="175"/>
      <c r="H952" s="175">
        <f t="shared" si="21"/>
        <v>1</v>
      </c>
      <c r="I952" s="179"/>
    </row>
    <row r="953" spans="2:9" s="146" customFormat="1" ht="18.75" customHeight="1">
      <c r="B953" s="45" t="s">
        <v>891</v>
      </c>
      <c r="C953" s="174">
        <v>134.63</v>
      </c>
      <c r="D953" s="174">
        <v>194.63</v>
      </c>
      <c r="E953" s="174"/>
      <c r="F953" s="174">
        <v>65</v>
      </c>
      <c r="G953" s="175"/>
      <c r="H953" s="175">
        <f t="shared" si="21"/>
        <v>0.33396701433489184</v>
      </c>
      <c r="I953" s="179"/>
    </row>
    <row r="954" spans="2:9" s="146" customFormat="1" ht="18.75" customHeight="1">
      <c r="B954" s="45" t="s">
        <v>892</v>
      </c>
      <c r="C954" s="174">
        <v>40</v>
      </c>
      <c r="D954" s="174">
        <v>40</v>
      </c>
      <c r="E954" s="174"/>
      <c r="F954" s="174">
        <v>0</v>
      </c>
      <c r="G954" s="175"/>
      <c r="H954" s="175">
        <f t="shared" si="21"/>
        <v>0</v>
      </c>
      <c r="I954" s="179"/>
    </row>
    <row r="955" spans="2:9" s="146" customFormat="1" ht="18.75" customHeight="1">
      <c r="B955" s="45" t="s">
        <v>893</v>
      </c>
      <c r="C955" s="174"/>
      <c r="D955" s="174"/>
      <c r="E955" s="174"/>
      <c r="F955" s="174">
        <v>0</v>
      </c>
      <c r="G955" s="175"/>
      <c r="H955" s="175"/>
      <c r="I955" s="179"/>
    </row>
    <row r="956" spans="2:9" s="146" customFormat="1" ht="18.75" customHeight="1">
      <c r="B956" s="45" t="s">
        <v>894</v>
      </c>
      <c r="C956" s="174">
        <v>120.48</v>
      </c>
      <c r="D956" s="174">
        <v>77.650000000000006</v>
      </c>
      <c r="E956" s="174"/>
      <c r="F956" s="174">
        <v>99</v>
      </c>
      <c r="G956" s="175"/>
      <c r="H956" s="175">
        <f t="shared" si="21"/>
        <v>1.2749517063747584</v>
      </c>
      <c r="I956" s="179"/>
    </row>
    <row r="957" spans="2:9" s="146" customFormat="1" ht="18.75" customHeight="1">
      <c r="B957" s="45" t="s">
        <v>895</v>
      </c>
      <c r="C957" s="174"/>
      <c r="D957" s="174"/>
      <c r="E957" s="174"/>
      <c r="F957" s="174">
        <v>0</v>
      </c>
      <c r="G957" s="175"/>
      <c r="H957" s="175"/>
      <c r="I957" s="179"/>
    </row>
    <row r="958" spans="2:9" s="146" customFormat="1" ht="18.75" customHeight="1">
      <c r="B958" s="45" t="s">
        <v>896</v>
      </c>
      <c r="C958" s="174">
        <v>1000</v>
      </c>
      <c r="D958" s="174">
        <v>99</v>
      </c>
      <c r="E958" s="174"/>
      <c r="F958" s="174">
        <v>0</v>
      </c>
      <c r="G958" s="175"/>
      <c r="H958" s="175">
        <f t="shared" si="21"/>
        <v>0</v>
      </c>
      <c r="I958" s="179"/>
    </row>
    <row r="959" spans="2:9" s="146" customFormat="1" ht="18.75" customHeight="1">
      <c r="B959" s="45" t="s">
        <v>897</v>
      </c>
      <c r="C959" s="174"/>
      <c r="D959" s="174"/>
      <c r="E959" s="174"/>
      <c r="F959" s="174">
        <v>0</v>
      </c>
      <c r="G959" s="175"/>
      <c r="H959" s="175"/>
      <c r="I959" s="179"/>
    </row>
    <row r="960" spans="2:9" s="146" customFormat="1" ht="18.75" customHeight="1">
      <c r="B960" s="45" t="s">
        <v>898</v>
      </c>
      <c r="C960" s="174"/>
      <c r="D960" s="174"/>
      <c r="E960" s="174"/>
      <c r="F960" s="174">
        <v>0</v>
      </c>
      <c r="G960" s="175"/>
      <c r="H960" s="175"/>
      <c r="I960" s="179"/>
    </row>
    <row r="961" spans="2:9" s="146" customFormat="1" ht="18.75" customHeight="1">
      <c r="B961" s="45" t="s">
        <v>899</v>
      </c>
      <c r="C961" s="174"/>
      <c r="D961" s="174"/>
      <c r="E961" s="174"/>
      <c r="F961" s="174">
        <v>0</v>
      </c>
      <c r="G961" s="175"/>
      <c r="H961" s="175"/>
      <c r="I961" s="179"/>
    </row>
    <row r="962" spans="2:9" s="146" customFormat="1" ht="18.75" customHeight="1">
      <c r="B962" s="45" t="s">
        <v>872</v>
      </c>
      <c r="C962" s="174">
        <v>2.2599999999999998</v>
      </c>
      <c r="D962" s="174">
        <v>2.2599999999999998</v>
      </c>
      <c r="E962" s="174"/>
      <c r="F962" s="174">
        <v>1</v>
      </c>
      <c r="G962" s="175"/>
      <c r="H962" s="175">
        <f t="shared" si="21"/>
        <v>0.44247787610619471</v>
      </c>
      <c r="I962" s="179"/>
    </row>
    <row r="963" spans="2:9" s="146" customFormat="1" ht="18.75" customHeight="1">
      <c r="B963" s="45" t="s">
        <v>900</v>
      </c>
      <c r="C963" s="174"/>
      <c r="D963" s="174"/>
      <c r="E963" s="174"/>
      <c r="F963" s="174">
        <v>0</v>
      </c>
      <c r="G963" s="175"/>
      <c r="H963" s="175"/>
      <c r="I963" s="179"/>
    </row>
    <row r="964" spans="2:9" s="146" customFormat="1" ht="18.75" customHeight="1">
      <c r="B964" s="45" t="s">
        <v>901</v>
      </c>
      <c r="C964" s="174"/>
      <c r="D964" s="174"/>
      <c r="E964" s="174"/>
      <c r="F964" s="174">
        <v>0</v>
      </c>
      <c r="G964" s="175"/>
      <c r="H964" s="175"/>
      <c r="I964" s="179"/>
    </row>
    <row r="965" spans="2:9" s="146" customFormat="1" ht="18.75" customHeight="1">
      <c r="B965" s="310" t="s">
        <v>902</v>
      </c>
      <c r="C965" s="174">
        <f>231.51+444</f>
        <v>675.51</v>
      </c>
      <c r="D965" s="174">
        <f>391.51+444</f>
        <v>835.51</v>
      </c>
      <c r="E965" s="174"/>
      <c r="F965" s="174">
        <v>142</v>
      </c>
      <c r="G965" s="175"/>
      <c r="H965" s="175">
        <f t="shared" ref="H965:H1028" si="22">F965/D965</f>
        <v>0.16995607473279795</v>
      </c>
      <c r="I965" s="179"/>
    </row>
    <row r="966" spans="2:9" s="146" customFormat="1" ht="18.75" customHeight="1">
      <c r="B966" s="30" t="s">
        <v>903</v>
      </c>
      <c r="C966" s="174"/>
      <c r="D966" s="174"/>
      <c r="E966" s="174"/>
      <c r="F966" s="174">
        <v>0</v>
      </c>
      <c r="G966" s="175"/>
      <c r="H966" s="175"/>
      <c r="I966" s="179"/>
    </row>
    <row r="967" spans="2:9" s="146" customFormat="1" ht="18.75" customHeight="1">
      <c r="B967" s="45" t="s">
        <v>159</v>
      </c>
      <c r="C967" s="174"/>
      <c r="D967" s="174"/>
      <c r="E967" s="174"/>
      <c r="F967" s="174">
        <v>0</v>
      </c>
      <c r="G967" s="175"/>
      <c r="H967" s="175"/>
      <c r="I967" s="179"/>
    </row>
    <row r="968" spans="2:9" s="146" customFormat="1" ht="18.75" customHeight="1">
      <c r="B968" s="45" t="s">
        <v>160</v>
      </c>
      <c r="C968" s="174"/>
      <c r="D968" s="174"/>
      <c r="E968" s="174"/>
      <c r="F968" s="174">
        <v>0</v>
      </c>
      <c r="G968" s="175"/>
      <c r="H968" s="175"/>
      <c r="I968" s="179"/>
    </row>
    <row r="969" spans="2:9" s="146" customFormat="1" ht="18.75" customHeight="1">
      <c r="B969" s="45" t="s">
        <v>161</v>
      </c>
      <c r="C969" s="174"/>
      <c r="D969" s="174"/>
      <c r="E969" s="174"/>
      <c r="F969" s="174">
        <v>0</v>
      </c>
      <c r="G969" s="175"/>
      <c r="H969" s="175"/>
      <c r="I969" s="179"/>
    </row>
    <row r="970" spans="2:9" s="146" customFormat="1" ht="18.75" customHeight="1">
      <c r="B970" s="45" t="s">
        <v>904</v>
      </c>
      <c r="C970" s="174"/>
      <c r="D970" s="174"/>
      <c r="E970" s="174"/>
      <c r="F970" s="174">
        <v>0</v>
      </c>
      <c r="G970" s="175"/>
      <c r="H970" s="175"/>
      <c r="I970" s="179"/>
    </row>
    <row r="971" spans="2:9" s="146" customFormat="1" ht="18.75" customHeight="1">
      <c r="B971" s="45" t="s">
        <v>905</v>
      </c>
      <c r="C971" s="174"/>
      <c r="D971" s="174"/>
      <c r="E971" s="174"/>
      <c r="F971" s="174">
        <v>0</v>
      </c>
      <c r="G971" s="175"/>
      <c r="H971" s="175"/>
      <c r="I971" s="179"/>
    </row>
    <row r="972" spans="2:9" s="146" customFormat="1" ht="18.75" customHeight="1">
      <c r="B972" s="45" t="s">
        <v>906</v>
      </c>
      <c r="C972" s="174"/>
      <c r="D972" s="174"/>
      <c r="E972" s="174"/>
      <c r="F972" s="174">
        <v>0</v>
      </c>
      <c r="G972" s="175"/>
      <c r="H972" s="175"/>
      <c r="I972" s="179"/>
    </row>
    <row r="973" spans="2:9" s="146" customFormat="1" ht="18.75" customHeight="1">
      <c r="B973" s="45" t="s">
        <v>907</v>
      </c>
      <c r="C973" s="174"/>
      <c r="D973" s="174"/>
      <c r="E973" s="174"/>
      <c r="F973" s="174">
        <v>0</v>
      </c>
      <c r="G973" s="175"/>
      <c r="H973" s="175"/>
      <c r="I973" s="179"/>
    </row>
    <row r="974" spans="2:9" s="146" customFormat="1" ht="18.75" customHeight="1">
      <c r="B974" s="45" t="s">
        <v>908</v>
      </c>
      <c r="C974" s="174"/>
      <c r="D974" s="174"/>
      <c r="E974" s="174"/>
      <c r="F974" s="174">
        <v>0</v>
      </c>
      <c r="G974" s="175"/>
      <c r="H974" s="175"/>
      <c r="I974" s="179"/>
    </row>
    <row r="975" spans="2:9" s="146" customFormat="1" ht="18.75" customHeight="1">
      <c r="B975" s="45" t="s">
        <v>909</v>
      </c>
      <c r="C975" s="174"/>
      <c r="D975" s="174"/>
      <c r="E975" s="174"/>
      <c r="F975" s="174">
        <v>0</v>
      </c>
      <c r="G975" s="175"/>
      <c r="H975" s="175"/>
      <c r="I975" s="179"/>
    </row>
    <row r="976" spans="2:9" s="146" customFormat="1" ht="18.75" customHeight="1">
      <c r="B976" s="45" t="s">
        <v>910</v>
      </c>
      <c r="C976" s="174"/>
      <c r="D976" s="174"/>
      <c r="E976" s="174"/>
      <c r="F976" s="174">
        <v>0</v>
      </c>
      <c r="G976" s="175"/>
      <c r="H976" s="175"/>
      <c r="I976" s="179"/>
    </row>
    <row r="977" spans="2:9" s="163" customFormat="1" ht="18.75" customHeight="1">
      <c r="B977" s="108" t="s">
        <v>911</v>
      </c>
      <c r="C977" s="176">
        <f>SUBTOTAL(9,C978:C987)</f>
        <v>2272.15</v>
      </c>
      <c r="D977" s="176">
        <f>SUBTOTAL(9,D978:D987)</f>
        <v>342.57</v>
      </c>
      <c r="E977" s="174"/>
      <c r="F977" s="176">
        <v>256</v>
      </c>
      <c r="G977" s="175"/>
      <c r="H977" s="175">
        <f t="shared" si="22"/>
        <v>0.74729252415564706</v>
      </c>
      <c r="I977" s="180"/>
    </row>
    <row r="978" spans="2:9" s="146" customFormat="1" ht="18.75" customHeight="1">
      <c r="B978" s="45" t="s">
        <v>159</v>
      </c>
      <c r="C978" s="174">
        <v>87.15</v>
      </c>
      <c r="D978" s="174">
        <v>92.57</v>
      </c>
      <c r="E978" s="174"/>
      <c r="F978" s="174">
        <v>103</v>
      </c>
      <c r="G978" s="175"/>
      <c r="H978" s="175">
        <f t="shared" si="22"/>
        <v>1.1126714918440099</v>
      </c>
      <c r="I978" s="179"/>
    </row>
    <row r="979" spans="2:9" s="146" customFormat="1" ht="18.75" customHeight="1">
      <c r="B979" s="45" t="s">
        <v>160</v>
      </c>
      <c r="C979" s="174"/>
      <c r="D979" s="174"/>
      <c r="E979" s="174"/>
      <c r="F979" s="174">
        <v>6</v>
      </c>
      <c r="G979" s="175"/>
      <c r="H979" s="175"/>
      <c r="I979" s="179"/>
    </row>
    <row r="980" spans="2:9" s="146" customFormat="1" ht="18.75" customHeight="1">
      <c r="B980" s="45" t="s">
        <v>161</v>
      </c>
      <c r="C980" s="174"/>
      <c r="D980" s="174"/>
      <c r="E980" s="174"/>
      <c r="F980" s="174">
        <v>0</v>
      </c>
      <c r="G980" s="175"/>
      <c r="H980" s="175"/>
      <c r="I980" s="179"/>
    </row>
    <row r="981" spans="2:9" s="146" customFormat="1" ht="18.75" customHeight="1">
      <c r="B981" s="45" t="s">
        <v>912</v>
      </c>
      <c r="C981" s="174"/>
      <c r="D981" s="174">
        <v>20</v>
      </c>
      <c r="E981" s="174"/>
      <c r="F981" s="174">
        <v>20</v>
      </c>
      <c r="G981" s="175"/>
      <c r="H981" s="175">
        <f t="shared" si="22"/>
        <v>1</v>
      </c>
      <c r="I981" s="179"/>
    </row>
    <row r="982" spans="2:9" s="146" customFormat="1" ht="18.75" customHeight="1">
      <c r="B982" s="45" t="s">
        <v>913</v>
      </c>
      <c r="C982" s="174">
        <v>2000</v>
      </c>
      <c r="D982" s="174">
        <v>0</v>
      </c>
      <c r="E982" s="174"/>
      <c r="F982" s="174">
        <v>0</v>
      </c>
      <c r="G982" s="175"/>
      <c r="H982" s="175"/>
      <c r="I982" s="179"/>
    </row>
    <row r="983" spans="2:9" s="146" customFormat="1" ht="18.75" customHeight="1">
      <c r="B983" s="45" t="s">
        <v>914</v>
      </c>
      <c r="C983" s="174"/>
      <c r="D983" s="174"/>
      <c r="E983" s="174"/>
      <c r="F983" s="174">
        <v>0</v>
      </c>
      <c r="G983" s="175"/>
      <c r="H983" s="175"/>
      <c r="I983" s="179"/>
    </row>
    <row r="984" spans="2:9" s="146" customFormat="1" ht="18.75" customHeight="1">
      <c r="B984" s="45" t="s">
        <v>915</v>
      </c>
      <c r="C984" s="174"/>
      <c r="D984" s="174"/>
      <c r="E984" s="174"/>
      <c r="F984" s="174">
        <v>0</v>
      </c>
      <c r="G984" s="175"/>
      <c r="H984" s="175"/>
      <c r="I984" s="179"/>
    </row>
    <row r="985" spans="2:9" s="146" customFormat="1" ht="18.75" customHeight="1">
      <c r="B985" s="45" t="s">
        <v>916</v>
      </c>
      <c r="C985" s="174"/>
      <c r="D985" s="174"/>
      <c r="E985" s="174"/>
      <c r="F985" s="174">
        <v>0</v>
      </c>
      <c r="G985" s="175"/>
      <c r="H985" s="175"/>
      <c r="I985" s="179"/>
    </row>
    <row r="986" spans="2:9" s="146" customFormat="1" ht="18.75" customHeight="1">
      <c r="B986" s="45" t="s">
        <v>917</v>
      </c>
      <c r="C986" s="174"/>
      <c r="D986" s="174"/>
      <c r="E986" s="174"/>
      <c r="F986" s="174">
        <v>0</v>
      </c>
      <c r="G986" s="175"/>
      <c r="H986" s="175"/>
      <c r="I986" s="179"/>
    </row>
    <row r="987" spans="2:9" s="146" customFormat="1" ht="18.75" customHeight="1">
      <c r="B987" s="45" t="s">
        <v>918</v>
      </c>
      <c r="C987" s="174">
        <v>185</v>
      </c>
      <c r="D987" s="174">
        <v>230</v>
      </c>
      <c r="E987" s="174"/>
      <c r="F987" s="174">
        <v>127</v>
      </c>
      <c r="G987" s="175"/>
      <c r="H987" s="175">
        <f t="shared" si="22"/>
        <v>0.55217391304347829</v>
      </c>
      <c r="I987" s="179"/>
    </row>
    <row r="988" spans="2:9" s="163" customFormat="1" ht="18.75" customHeight="1">
      <c r="B988" s="108" t="s">
        <v>919</v>
      </c>
      <c r="C988" s="176">
        <v>25</v>
      </c>
      <c r="D988" s="176">
        <v>25</v>
      </c>
      <c r="E988" s="174"/>
      <c r="F988" s="176">
        <v>38</v>
      </c>
      <c r="G988" s="175"/>
      <c r="H988" s="175">
        <f t="shared" si="22"/>
        <v>1.52</v>
      </c>
      <c r="I988" s="180"/>
    </row>
    <row r="989" spans="2:9" s="146" customFormat="1" ht="18.75" customHeight="1">
      <c r="B989" s="45" t="s">
        <v>491</v>
      </c>
      <c r="C989" s="174"/>
      <c r="D989" s="174"/>
      <c r="E989" s="174"/>
      <c r="F989" s="174">
        <v>38</v>
      </c>
      <c r="G989" s="175"/>
      <c r="H989" s="175"/>
      <c r="I989" s="179"/>
    </row>
    <row r="990" spans="2:9" s="146" customFormat="1" ht="18.75" customHeight="1">
      <c r="B990" s="45" t="s">
        <v>920</v>
      </c>
      <c r="C990" s="174"/>
      <c r="D990" s="174"/>
      <c r="E990" s="174"/>
      <c r="F990" s="174">
        <v>0</v>
      </c>
      <c r="G990" s="175"/>
      <c r="H990" s="175"/>
      <c r="I990" s="179"/>
    </row>
    <row r="991" spans="2:9" s="146" customFormat="1" ht="18.75" customHeight="1">
      <c r="B991" s="45" t="s">
        <v>921</v>
      </c>
      <c r="C991" s="174"/>
      <c r="D991" s="174"/>
      <c r="E991" s="174"/>
      <c r="F991" s="174">
        <v>0</v>
      </c>
      <c r="G991" s="175"/>
      <c r="H991" s="175"/>
      <c r="I991" s="179"/>
    </row>
    <row r="992" spans="2:9" s="146" customFormat="1" ht="18.75" customHeight="1">
      <c r="B992" s="45" t="s">
        <v>922</v>
      </c>
      <c r="C992" s="174"/>
      <c r="D992" s="174"/>
      <c r="E992" s="174"/>
      <c r="F992" s="174">
        <v>0</v>
      </c>
      <c r="G992" s="175"/>
      <c r="H992" s="175"/>
      <c r="I992" s="179"/>
    </row>
    <row r="993" spans="2:9" s="146" customFormat="1" ht="18.75" customHeight="1">
      <c r="B993" s="45" t="s">
        <v>923</v>
      </c>
      <c r="C993" s="174">
        <v>25</v>
      </c>
      <c r="D993" s="174">
        <v>25</v>
      </c>
      <c r="E993" s="174"/>
      <c r="F993" s="174">
        <v>0</v>
      </c>
      <c r="G993" s="175"/>
      <c r="H993" s="175">
        <f t="shared" si="22"/>
        <v>0</v>
      </c>
      <c r="I993" s="179"/>
    </row>
    <row r="994" spans="2:9" s="163" customFormat="1" ht="18.75" customHeight="1">
      <c r="B994" s="108" t="s">
        <v>924</v>
      </c>
      <c r="C994" s="176">
        <v>25</v>
      </c>
      <c r="D994" s="176">
        <v>25</v>
      </c>
      <c r="E994" s="174"/>
      <c r="F994" s="176">
        <v>15</v>
      </c>
      <c r="G994" s="175"/>
      <c r="H994" s="175">
        <f t="shared" si="22"/>
        <v>0.6</v>
      </c>
      <c r="I994" s="180"/>
    </row>
    <row r="995" spans="2:9" s="146" customFormat="1" ht="18.75" customHeight="1">
      <c r="B995" s="45" t="s">
        <v>925</v>
      </c>
      <c r="C995" s="174"/>
      <c r="D995" s="174"/>
      <c r="E995" s="174"/>
      <c r="F995" s="174">
        <v>0</v>
      </c>
      <c r="G995" s="175"/>
      <c r="H995" s="175"/>
      <c r="I995" s="179"/>
    </row>
    <row r="996" spans="2:9" s="146" customFormat="1" ht="18.75" customHeight="1">
      <c r="B996" s="45" t="s">
        <v>926</v>
      </c>
      <c r="C996" s="174"/>
      <c r="D996" s="174"/>
      <c r="E996" s="174"/>
      <c r="F996" s="174">
        <v>0</v>
      </c>
      <c r="G996" s="175"/>
      <c r="H996" s="175"/>
      <c r="I996" s="179"/>
    </row>
    <row r="997" spans="2:9" s="146" customFormat="1" ht="18.75" customHeight="1">
      <c r="B997" s="45" t="s">
        <v>927</v>
      </c>
      <c r="C997" s="174"/>
      <c r="D997" s="174"/>
      <c r="E997" s="174"/>
      <c r="F997" s="174">
        <v>0</v>
      </c>
      <c r="G997" s="175"/>
      <c r="H997" s="175"/>
      <c r="I997" s="179"/>
    </row>
    <row r="998" spans="2:9" s="146" customFormat="1" ht="18.75" customHeight="1">
      <c r="B998" s="45" t="s">
        <v>928</v>
      </c>
      <c r="C998" s="174"/>
      <c r="D998" s="174"/>
      <c r="E998" s="174"/>
      <c r="F998" s="174">
        <v>0</v>
      </c>
      <c r="G998" s="175"/>
      <c r="H998" s="175"/>
      <c r="I998" s="179"/>
    </row>
    <row r="999" spans="2:9" s="146" customFormat="1" ht="18.75" customHeight="1">
      <c r="B999" s="45" t="s">
        <v>929</v>
      </c>
      <c r="C999" s="174"/>
      <c r="D999" s="174"/>
      <c r="E999" s="174"/>
      <c r="F999" s="174">
        <v>0</v>
      </c>
      <c r="G999" s="175"/>
      <c r="H999" s="175"/>
      <c r="I999" s="179"/>
    </row>
    <row r="1000" spans="2:9" s="146" customFormat="1" ht="18.75" customHeight="1">
      <c r="B1000" s="45" t="s">
        <v>930</v>
      </c>
      <c r="C1000" s="174">
        <v>25</v>
      </c>
      <c r="D1000" s="174">
        <v>25</v>
      </c>
      <c r="E1000" s="174"/>
      <c r="F1000" s="174">
        <v>15</v>
      </c>
      <c r="G1000" s="175"/>
      <c r="H1000" s="175">
        <f t="shared" si="22"/>
        <v>0.6</v>
      </c>
      <c r="I1000" s="179"/>
    </row>
    <row r="1001" spans="2:9" s="163" customFormat="1" ht="18.75" customHeight="1">
      <c r="B1001" s="108" t="s">
        <v>931</v>
      </c>
      <c r="C1001" s="176">
        <f>SUBTOTAL(9,C1002:C1007)</f>
        <v>0</v>
      </c>
      <c r="D1001" s="176">
        <f>SUBTOTAL(9,D1002:D1007)</f>
        <v>484</v>
      </c>
      <c r="E1001" s="174"/>
      <c r="F1001" s="176">
        <v>392</v>
      </c>
      <c r="G1001" s="175"/>
      <c r="H1001" s="175">
        <f t="shared" si="22"/>
        <v>0.80991735537190079</v>
      </c>
      <c r="I1001" s="180"/>
    </row>
    <row r="1002" spans="2:9" s="146" customFormat="1" ht="18.75" customHeight="1">
      <c r="B1002" s="45" t="s">
        <v>932</v>
      </c>
      <c r="C1002" s="174"/>
      <c r="D1002" s="174"/>
      <c r="E1002" s="174"/>
      <c r="F1002" s="174">
        <v>0</v>
      </c>
      <c r="G1002" s="175"/>
      <c r="H1002" s="175"/>
      <c r="I1002" s="179"/>
    </row>
    <row r="1003" spans="2:9" s="146" customFormat="1" ht="18.75" customHeight="1">
      <c r="B1003" s="45" t="s">
        <v>933</v>
      </c>
      <c r="C1003" s="174"/>
      <c r="D1003" s="174"/>
      <c r="E1003" s="174"/>
      <c r="F1003" s="174">
        <v>0</v>
      </c>
      <c r="G1003" s="175"/>
      <c r="H1003" s="175"/>
      <c r="I1003" s="179"/>
    </row>
    <row r="1004" spans="2:9" s="146" customFormat="1" ht="18.75" customHeight="1">
      <c r="B1004" s="45" t="s">
        <v>934</v>
      </c>
      <c r="C1004" s="174"/>
      <c r="D1004" s="174"/>
      <c r="E1004" s="174"/>
      <c r="F1004" s="174">
        <v>0</v>
      </c>
      <c r="G1004" s="175"/>
      <c r="H1004" s="175"/>
      <c r="I1004" s="179"/>
    </row>
    <row r="1005" spans="2:9" s="146" customFormat="1" ht="18.75" customHeight="1">
      <c r="B1005" s="45" t="s">
        <v>935</v>
      </c>
      <c r="C1005" s="174"/>
      <c r="D1005" s="174">
        <v>204</v>
      </c>
      <c r="E1005" s="174"/>
      <c r="F1005" s="174">
        <v>167</v>
      </c>
      <c r="G1005" s="175"/>
      <c r="H1005" s="175">
        <f t="shared" si="22"/>
        <v>0.81862745098039214</v>
      </c>
      <c r="I1005" s="179"/>
    </row>
    <row r="1006" spans="2:9" s="146" customFormat="1" ht="18.75" customHeight="1">
      <c r="B1006" s="45" t="s">
        <v>936</v>
      </c>
      <c r="C1006" s="174"/>
      <c r="D1006" s="174"/>
      <c r="E1006" s="174"/>
      <c r="F1006" s="174">
        <v>0</v>
      </c>
      <c r="G1006" s="175"/>
      <c r="H1006" s="175"/>
      <c r="I1006" s="179"/>
    </row>
    <row r="1007" spans="2:9" s="146" customFormat="1" ht="18.75" customHeight="1">
      <c r="B1007" s="45" t="s">
        <v>937</v>
      </c>
      <c r="C1007" s="174"/>
      <c r="D1007" s="174">
        <v>280</v>
      </c>
      <c r="E1007" s="174"/>
      <c r="F1007" s="174">
        <v>225</v>
      </c>
      <c r="G1007" s="175"/>
      <c r="H1007" s="175">
        <f t="shared" si="22"/>
        <v>0.8035714285714286</v>
      </c>
      <c r="I1007" s="179"/>
    </row>
    <row r="1008" spans="2:9" s="163" customFormat="1" ht="18.75" customHeight="1">
      <c r="B1008" s="108" t="s">
        <v>938</v>
      </c>
      <c r="C1008" s="176"/>
      <c r="D1008" s="176"/>
      <c r="E1008" s="174"/>
      <c r="F1008" s="176">
        <v>0</v>
      </c>
      <c r="G1008" s="175"/>
      <c r="H1008" s="175"/>
      <c r="I1008" s="180"/>
    </row>
    <row r="1009" spans="2:9" s="146" customFormat="1" ht="18.75" customHeight="1">
      <c r="B1009" s="45" t="s">
        <v>939</v>
      </c>
      <c r="C1009" s="174"/>
      <c r="D1009" s="174"/>
      <c r="E1009" s="174"/>
      <c r="F1009" s="174">
        <v>0</v>
      </c>
      <c r="G1009" s="175"/>
      <c r="H1009" s="175"/>
      <c r="I1009" s="179"/>
    </row>
    <row r="1010" spans="2:9" s="146" customFormat="1" ht="18.75" customHeight="1">
      <c r="B1010" s="45" t="s">
        <v>940</v>
      </c>
      <c r="C1010" s="174"/>
      <c r="D1010" s="174"/>
      <c r="E1010" s="174"/>
      <c r="F1010" s="174">
        <v>0</v>
      </c>
      <c r="G1010" s="175"/>
      <c r="H1010" s="175"/>
      <c r="I1010" s="179"/>
    </row>
    <row r="1011" spans="2:9" s="146" customFormat="1" ht="18.75" customHeight="1">
      <c r="B1011" s="45" t="s">
        <v>941</v>
      </c>
      <c r="C1011" s="174"/>
      <c r="D1011" s="174"/>
      <c r="E1011" s="174"/>
      <c r="F1011" s="174">
        <v>0</v>
      </c>
      <c r="G1011" s="175"/>
      <c r="H1011" s="175"/>
      <c r="I1011" s="179"/>
    </row>
    <row r="1012" spans="2:9" s="163" customFormat="1" ht="18.75" customHeight="1">
      <c r="B1012" s="108" t="s">
        <v>942</v>
      </c>
      <c r="C1012" s="176">
        <v>1030</v>
      </c>
      <c r="D1012" s="176">
        <v>30</v>
      </c>
      <c r="E1012" s="174"/>
      <c r="F1012" s="176">
        <v>81</v>
      </c>
      <c r="G1012" s="175"/>
      <c r="H1012" s="175">
        <f t="shared" si="22"/>
        <v>2.7</v>
      </c>
      <c r="I1012" s="180"/>
    </row>
    <row r="1013" spans="2:9" s="146" customFormat="1" ht="18.75" customHeight="1">
      <c r="B1013" s="45" t="s">
        <v>943</v>
      </c>
      <c r="C1013" s="174"/>
      <c r="D1013" s="174"/>
      <c r="E1013" s="174"/>
      <c r="F1013" s="174">
        <v>0</v>
      </c>
      <c r="G1013" s="175"/>
      <c r="H1013" s="175"/>
      <c r="I1013" s="179"/>
    </row>
    <row r="1014" spans="2:9" s="146" customFormat="1" ht="18.75" customHeight="1">
      <c r="B1014" s="45" t="s">
        <v>944</v>
      </c>
      <c r="C1014" s="174">
        <v>1030</v>
      </c>
      <c r="D1014" s="174">
        <v>30</v>
      </c>
      <c r="E1014" s="174"/>
      <c r="F1014" s="174">
        <v>81</v>
      </c>
      <c r="G1014" s="175"/>
      <c r="H1014" s="175">
        <f t="shared" si="22"/>
        <v>2.7</v>
      </c>
      <c r="I1014" s="179"/>
    </row>
    <row r="1015" spans="2:9" s="165" customFormat="1" ht="18.75" customHeight="1">
      <c r="B1015" s="114" t="s">
        <v>945</v>
      </c>
      <c r="C1015" s="185">
        <f>C1016+C1059+C1064+C1071</f>
        <v>10661.32</v>
      </c>
      <c r="D1015" s="185">
        <v>11899</v>
      </c>
      <c r="E1015" s="174"/>
      <c r="F1015" s="185">
        <v>14371</v>
      </c>
      <c r="G1015" s="175"/>
      <c r="H1015" s="175">
        <f t="shared" si="22"/>
        <v>1.2077485502983445</v>
      </c>
      <c r="I1015" s="186"/>
    </row>
    <row r="1016" spans="2:9" s="163" customFormat="1" ht="18.75" customHeight="1">
      <c r="B1016" s="108" t="s">
        <v>946</v>
      </c>
      <c r="C1016" s="176">
        <f>SUBTOTAL(9,C1017:C1038)</f>
        <v>7906.32</v>
      </c>
      <c r="D1016" s="176">
        <f t="shared" ref="D1016:E1016" si="23">SUBTOTAL(9,D1017:D1038)</f>
        <v>7202.7900000000009</v>
      </c>
      <c r="E1016" s="176">
        <f t="shared" si="23"/>
        <v>0</v>
      </c>
      <c r="F1016" s="176">
        <v>9374</v>
      </c>
      <c r="G1016" s="175"/>
      <c r="H1016" s="175">
        <f t="shared" si="22"/>
        <v>1.3014401363915926</v>
      </c>
      <c r="I1016" s="180"/>
    </row>
    <row r="1017" spans="2:9" s="146" customFormat="1" ht="18.75" customHeight="1">
      <c r="B1017" s="45" t="s">
        <v>159</v>
      </c>
      <c r="C1017" s="174">
        <v>3140.85</v>
      </c>
      <c r="D1017" s="174">
        <v>3186.07</v>
      </c>
      <c r="E1017" s="174"/>
      <c r="F1017" s="174">
        <v>3304</v>
      </c>
      <c r="G1017" s="175"/>
      <c r="H1017" s="175">
        <f t="shared" si="22"/>
        <v>1.0370142526686481</v>
      </c>
      <c r="I1017" s="179"/>
    </row>
    <row r="1018" spans="2:9" s="146" customFormat="1" ht="18.75" customHeight="1">
      <c r="B1018" s="45" t="s">
        <v>160</v>
      </c>
      <c r="C1018" s="174">
        <v>112</v>
      </c>
      <c r="D1018" s="174">
        <v>112</v>
      </c>
      <c r="E1018" s="174"/>
      <c r="F1018" s="174">
        <v>0</v>
      </c>
      <c r="G1018" s="175"/>
      <c r="H1018" s="175">
        <f t="shared" si="22"/>
        <v>0</v>
      </c>
      <c r="I1018" s="179"/>
    </row>
    <row r="1019" spans="2:9" s="146" customFormat="1" ht="18.75" customHeight="1">
      <c r="B1019" s="45" t="s">
        <v>161</v>
      </c>
      <c r="C1019" s="174"/>
      <c r="D1019" s="174"/>
      <c r="E1019" s="174"/>
      <c r="F1019" s="174">
        <v>0</v>
      </c>
      <c r="G1019" s="175"/>
      <c r="H1019" s="175"/>
      <c r="I1019" s="179"/>
    </row>
    <row r="1020" spans="2:9" s="146" customFormat="1" ht="18.75" customHeight="1">
      <c r="B1020" s="45" t="s">
        <v>947</v>
      </c>
      <c r="C1020" s="174"/>
      <c r="D1020" s="174"/>
      <c r="E1020" s="174"/>
      <c r="F1020" s="174">
        <v>0</v>
      </c>
      <c r="G1020" s="175"/>
      <c r="H1020" s="175"/>
      <c r="I1020" s="179"/>
    </row>
    <row r="1021" spans="2:9" s="146" customFormat="1" ht="18.75" customHeight="1">
      <c r="B1021" s="45" t="s">
        <v>948</v>
      </c>
      <c r="C1021" s="174">
        <v>1615.96</v>
      </c>
      <c r="D1021" s="174">
        <v>1615.96</v>
      </c>
      <c r="E1021" s="174"/>
      <c r="F1021" s="174">
        <v>4244</v>
      </c>
      <c r="G1021" s="175"/>
      <c r="H1021" s="175">
        <f t="shared" si="22"/>
        <v>2.6263026312532487</v>
      </c>
      <c r="I1021" s="179"/>
    </row>
    <row r="1022" spans="2:9" s="146" customFormat="1" ht="18.75" customHeight="1">
      <c r="B1022" s="45" t="s">
        <v>949</v>
      </c>
      <c r="C1022" s="174"/>
      <c r="D1022" s="174"/>
      <c r="E1022" s="174"/>
      <c r="F1022" s="174">
        <v>0</v>
      </c>
      <c r="G1022" s="175"/>
      <c r="H1022" s="175"/>
      <c r="I1022" s="179"/>
    </row>
    <row r="1023" spans="2:9" s="146" customFormat="1" ht="18.75" customHeight="1">
      <c r="B1023" s="45" t="s">
        <v>950</v>
      </c>
      <c r="C1023" s="174"/>
      <c r="D1023" s="174"/>
      <c r="E1023" s="174"/>
      <c r="F1023" s="174">
        <v>0</v>
      </c>
      <c r="G1023" s="175"/>
      <c r="H1023" s="175"/>
      <c r="I1023" s="179"/>
    </row>
    <row r="1024" spans="2:9" s="146" customFormat="1" ht="18.75" customHeight="1">
      <c r="B1024" s="45" t="s">
        <v>951</v>
      </c>
      <c r="C1024" s="174"/>
      <c r="D1024" s="174"/>
      <c r="E1024" s="174"/>
      <c r="F1024" s="174">
        <v>0</v>
      </c>
      <c r="G1024" s="175"/>
      <c r="H1024" s="175"/>
      <c r="I1024" s="179"/>
    </row>
    <row r="1025" spans="2:9" s="146" customFormat="1" ht="18.75" customHeight="1">
      <c r="B1025" s="45" t="s">
        <v>952</v>
      </c>
      <c r="C1025" s="174">
        <v>14.02</v>
      </c>
      <c r="D1025" s="174">
        <v>781.27</v>
      </c>
      <c r="E1025" s="174"/>
      <c r="F1025" s="174">
        <v>1079</v>
      </c>
      <c r="G1025" s="175"/>
      <c r="H1025" s="175">
        <f t="shared" si="22"/>
        <v>1.3810846442331077</v>
      </c>
      <c r="I1025" s="179"/>
    </row>
    <row r="1026" spans="2:9" s="146" customFormat="1" ht="18.75" customHeight="1">
      <c r="B1026" s="45" t="s">
        <v>953</v>
      </c>
      <c r="C1026" s="174"/>
      <c r="D1026" s="174"/>
      <c r="E1026" s="174"/>
      <c r="F1026" s="174">
        <v>0</v>
      </c>
      <c r="G1026" s="175"/>
      <c r="H1026" s="175"/>
      <c r="I1026" s="179"/>
    </row>
    <row r="1027" spans="2:9" s="146" customFormat="1" ht="18.75" customHeight="1">
      <c r="B1027" s="45" t="s">
        <v>954</v>
      </c>
      <c r="C1027" s="174"/>
      <c r="D1027" s="174"/>
      <c r="E1027" s="174"/>
      <c r="F1027" s="174">
        <v>0</v>
      </c>
      <c r="G1027" s="175"/>
      <c r="H1027" s="175"/>
      <c r="I1027" s="179"/>
    </row>
    <row r="1028" spans="2:9" s="146" customFormat="1" ht="18.75" customHeight="1">
      <c r="B1028" s="45" t="s">
        <v>955</v>
      </c>
      <c r="C1028" s="174"/>
      <c r="D1028" s="174">
        <v>20</v>
      </c>
      <c r="E1028" s="174"/>
      <c r="F1028" s="174">
        <v>20</v>
      </c>
      <c r="G1028" s="175"/>
      <c r="H1028" s="175">
        <f t="shared" si="22"/>
        <v>1</v>
      </c>
      <c r="I1028" s="179"/>
    </row>
    <row r="1029" spans="2:9" s="146" customFormat="1" ht="18.75" customHeight="1">
      <c r="B1029" s="45" t="s">
        <v>956</v>
      </c>
      <c r="C1029" s="174"/>
      <c r="D1029" s="174"/>
      <c r="E1029" s="174"/>
      <c r="F1029" s="174">
        <v>0</v>
      </c>
      <c r="G1029" s="175"/>
      <c r="H1029" s="175"/>
      <c r="I1029" s="179"/>
    </row>
    <row r="1030" spans="2:9" s="146" customFormat="1" ht="18.75" customHeight="1">
      <c r="B1030" s="45" t="s">
        <v>957</v>
      </c>
      <c r="C1030" s="174"/>
      <c r="D1030" s="174"/>
      <c r="E1030" s="174"/>
      <c r="F1030" s="174">
        <v>0</v>
      </c>
      <c r="G1030" s="175"/>
      <c r="H1030" s="175"/>
      <c r="I1030" s="179"/>
    </row>
    <row r="1031" spans="2:9" s="146" customFormat="1" ht="18.75" customHeight="1">
      <c r="B1031" s="45" t="s">
        <v>958</v>
      </c>
      <c r="C1031" s="174"/>
      <c r="D1031" s="174"/>
      <c r="E1031" s="174"/>
      <c r="F1031" s="174">
        <v>0</v>
      </c>
      <c r="G1031" s="175"/>
      <c r="H1031" s="175"/>
      <c r="I1031" s="179"/>
    </row>
    <row r="1032" spans="2:9" s="146" customFormat="1" ht="18.75" customHeight="1">
      <c r="B1032" s="45" t="s">
        <v>959</v>
      </c>
      <c r="C1032" s="174"/>
      <c r="D1032" s="174"/>
      <c r="E1032" s="174"/>
      <c r="F1032" s="174">
        <v>0</v>
      </c>
      <c r="G1032" s="175"/>
      <c r="H1032" s="175"/>
      <c r="I1032" s="179"/>
    </row>
    <row r="1033" spans="2:9" s="146" customFormat="1" ht="18.75" customHeight="1">
      <c r="B1033" s="45" t="s">
        <v>960</v>
      </c>
      <c r="C1033" s="174">
        <v>103.49</v>
      </c>
      <c r="D1033" s="174">
        <v>103.49</v>
      </c>
      <c r="E1033" s="174"/>
      <c r="F1033" s="174">
        <v>59</v>
      </c>
      <c r="G1033" s="175"/>
      <c r="H1033" s="175">
        <f t="shared" ref="H1033:H1090" si="24">F1033/D1033</f>
        <v>0.57010339163204182</v>
      </c>
      <c r="I1033" s="179"/>
    </row>
    <row r="1034" spans="2:9" s="146" customFormat="1" ht="18.75" customHeight="1">
      <c r="B1034" s="45" t="s">
        <v>961</v>
      </c>
      <c r="C1034" s="174"/>
      <c r="D1034" s="174"/>
      <c r="E1034" s="174"/>
      <c r="F1034" s="174">
        <v>0</v>
      </c>
      <c r="G1034" s="175"/>
      <c r="H1034" s="175"/>
      <c r="I1034" s="179"/>
    </row>
    <row r="1035" spans="2:9" s="146" customFormat="1" ht="18.75" customHeight="1">
      <c r="B1035" s="45" t="s">
        <v>962</v>
      </c>
      <c r="C1035" s="174"/>
      <c r="D1035" s="174"/>
      <c r="E1035" s="174"/>
      <c r="F1035" s="174">
        <v>16</v>
      </c>
      <c r="G1035" s="175"/>
      <c r="H1035" s="175"/>
      <c r="I1035" s="179"/>
    </row>
    <row r="1036" spans="2:9" s="146" customFormat="1" ht="18.75" customHeight="1">
      <c r="B1036" s="45" t="s">
        <v>963</v>
      </c>
      <c r="C1036" s="174"/>
      <c r="D1036" s="174"/>
      <c r="E1036" s="174"/>
      <c r="F1036" s="174">
        <v>0</v>
      </c>
      <c r="G1036" s="175"/>
      <c r="H1036" s="175"/>
      <c r="I1036" s="179"/>
    </row>
    <row r="1037" spans="2:9" s="146" customFormat="1" ht="18.75" customHeight="1">
      <c r="B1037" s="45" t="s">
        <v>964</v>
      </c>
      <c r="C1037" s="174"/>
      <c r="D1037" s="174"/>
      <c r="E1037" s="174"/>
      <c r="F1037" s="174">
        <v>0</v>
      </c>
      <c r="G1037" s="175"/>
      <c r="H1037" s="175"/>
      <c r="I1037" s="179"/>
    </row>
    <row r="1038" spans="2:9" s="146" customFormat="1" ht="18.75" customHeight="1">
      <c r="B1038" s="45" t="s">
        <v>965</v>
      </c>
      <c r="C1038" s="174">
        <v>2920</v>
      </c>
      <c r="D1038" s="174">
        <v>1384</v>
      </c>
      <c r="E1038" s="174"/>
      <c r="F1038" s="174">
        <v>652</v>
      </c>
      <c r="G1038" s="175"/>
      <c r="H1038" s="175">
        <f t="shared" si="24"/>
        <v>0.47109826589595377</v>
      </c>
      <c r="I1038" s="179"/>
    </row>
    <row r="1039" spans="2:9" s="146" customFormat="1" ht="18.75" customHeight="1">
      <c r="B1039" s="30" t="s">
        <v>966</v>
      </c>
      <c r="C1039" s="174"/>
      <c r="D1039" s="174"/>
      <c r="E1039" s="174"/>
      <c r="F1039" s="174">
        <v>0</v>
      </c>
      <c r="G1039" s="175"/>
      <c r="H1039" s="175"/>
      <c r="I1039" s="179"/>
    </row>
    <row r="1040" spans="2:9" s="146" customFormat="1" ht="18.75" customHeight="1">
      <c r="B1040" s="45" t="s">
        <v>159</v>
      </c>
      <c r="C1040" s="174"/>
      <c r="D1040" s="174"/>
      <c r="E1040" s="174"/>
      <c r="F1040" s="174">
        <v>0</v>
      </c>
      <c r="G1040" s="175"/>
      <c r="H1040" s="175"/>
      <c r="I1040" s="179"/>
    </row>
    <row r="1041" spans="2:9" s="146" customFormat="1" ht="18.75" customHeight="1">
      <c r="B1041" s="45" t="s">
        <v>160</v>
      </c>
      <c r="C1041" s="174"/>
      <c r="D1041" s="174"/>
      <c r="E1041" s="174"/>
      <c r="F1041" s="174">
        <v>0</v>
      </c>
      <c r="G1041" s="175"/>
      <c r="H1041" s="175"/>
      <c r="I1041" s="179"/>
    </row>
    <row r="1042" spans="2:9" s="146" customFormat="1" ht="18.75" customHeight="1">
      <c r="B1042" s="45" t="s">
        <v>161</v>
      </c>
      <c r="C1042" s="174"/>
      <c r="D1042" s="174"/>
      <c r="E1042" s="174"/>
      <c r="F1042" s="174">
        <v>0</v>
      </c>
      <c r="G1042" s="175"/>
      <c r="H1042" s="175"/>
      <c r="I1042" s="179"/>
    </row>
    <row r="1043" spans="2:9" s="146" customFormat="1" ht="18.75" customHeight="1">
      <c r="B1043" s="45" t="s">
        <v>967</v>
      </c>
      <c r="C1043" s="174"/>
      <c r="D1043" s="174"/>
      <c r="E1043" s="174"/>
      <c r="F1043" s="174">
        <v>0</v>
      </c>
      <c r="G1043" s="175"/>
      <c r="H1043" s="175"/>
      <c r="I1043" s="179"/>
    </row>
    <row r="1044" spans="2:9" s="146" customFormat="1" ht="18.75" customHeight="1">
      <c r="B1044" s="45" t="s">
        <v>968</v>
      </c>
      <c r="C1044" s="174"/>
      <c r="D1044" s="174"/>
      <c r="E1044" s="174"/>
      <c r="F1044" s="174">
        <v>0</v>
      </c>
      <c r="G1044" s="175"/>
      <c r="H1044" s="175"/>
      <c r="I1044" s="179"/>
    </row>
    <row r="1045" spans="2:9" s="146" customFormat="1" ht="18.75" customHeight="1">
      <c r="B1045" s="45" t="s">
        <v>969</v>
      </c>
      <c r="C1045" s="174"/>
      <c r="D1045" s="174"/>
      <c r="E1045" s="174"/>
      <c r="F1045" s="174">
        <v>0</v>
      </c>
      <c r="G1045" s="175"/>
      <c r="H1045" s="175"/>
      <c r="I1045" s="179"/>
    </row>
    <row r="1046" spans="2:9" s="146" customFormat="1" ht="18.75" customHeight="1">
      <c r="B1046" s="45" t="s">
        <v>970</v>
      </c>
      <c r="C1046" s="174"/>
      <c r="D1046" s="174"/>
      <c r="E1046" s="174"/>
      <c r="F1046" s="174">
        <v>0</v>
      </c>
      <c r="G1046" s="175"/>
      <c r="H1046" s="175"/>
      <c r="I1046" s="179"/>
    </row>
    <row r="1047" spans="2:9" s="146" customFormat="1" ht="18.75" customHeight="1">
      <c r="B1047" s="45" t="s">
        <v>971</v>
      </c>
      <c r="C1047" s="174"/>
      <c r="D1047" s="174"/>
      <c r="E1047" s="174"/>
      <c r="F1047" s="174">
        <v>0</v>
      </c>
      <c r="G1047" s="175"/>
      <c r="H1047" s="175"/>
      <c r="I1047" s="179"/>
    </row>
    <row r="1048" spans="2:9" s="146" customFormat="1" ht="18.75" customHeight="1">
      <c r="B1048" s="45" t="s">
        <v>972</v>
      </c>
      <c r="C1048" s="174"/>
      <c r="D1048" s="174"/>
      <c r="E1048" s="174"/>
      <c r="F1048" s="174">
        <v>0</v>
      </c>
      <c r="G1048" s="175"/>
      <c r="H1048" s="175"/>
      <c r="I1048" s="179"/>
    </row>
    <row r="1049" spans="2:9" s="146" customFormat="1" ht="18.75" customHeight="1">
      <c r="B1049" s="30" t="s">
        <v>973</v>
      </c>
      <c r="C1049" s="174"/>
      <c r="D1049" s="174"/>
      <c r="E1049" s="174"/>
      <c r="F1049" s="174">
        <v>0</v>
      </c>
      <c r="G1049" s="175"/>
      <c r="H1049" s="175"/>
      <c r="I1049" s="179"/>
    </row>
    <row r="1050" spans="2:9" s="146" customFormat="1" ht="18.75" customHeight="1">
      <c r="B1050" s="45" t="s">
        <v>159</v>
      </c>
      <c r="C1050" s="174"/>
      <c r="D1050" s="174"/>
      <c r="E1050" s="174"/>
      <c r="F1050" s="174">
        <v>0</v>
      </c>
      <c r="G1050" s="175"/>
      <c r="H1050" s="175"/>
      <c r="I1050" s="179"/>
    </row>
    <row r="1051" spans="2:9" s="146" customFormat="1" ht="18.75" customHeight="1">
      <c r="B1051" s="45" t="s">
        <v>160</v>
      </c>
      <c r="C1051" s="174"/>
      <c r="D1051" s="174"/>
      <c r="E1051" s="174"/>
      <c r="F1051" s="174">
        <v>0</v>
      </c>
      <c r="G1051" s="175"/>
      <c r="H1051" s="175"/>
      <c r="I1051" s="179"/>
    </row>
    <row r="1052" spans="2:9" s="146" customFormat="1" ht="18.75" customHeight="1">
      <c r="B1052" s="45" t="s">
        <v>161</v>
      </c>
      <c r="C1052" s="174"/>
      <c r="D1052" s="174"/>
      <c r="E1052" s="174"/>
      <c r="F1052" s="174">
        <v>0</v>
      </c>
      <c r="G1052" s="175"/>
      <c r="H1052" s="175"/>
      <c r="I1052" s="179"/>
    </row>
    <row r="1053" spans="2:9" s="146" customFormat="1" ht="18.75" customHeight="1">
      <c r="B1053" s="45" t="s">
        <v>974</v>
      </c>
      <c r="C1053" s="174"/>
      <c r="D1053" s="174"/>
      <c r="E1053" s="174"/>
      <c r="F1053" s="174">
        <v>0</v>
      </c>
      <c r="G1053" s="175"/>
      <c r="H1053" s="175"/>
      <c r="I1053" s="179"/>
    </row>
    <row r="1054" spans="2:9" s="146" customFormat="1" ht="18.75" customHeight="1">
      <c r="B1054" s="45" t="s">
        <v>975</v>
      </c>
      <c r="C1054" s="174"/>
      <c r="D1054" s="174"/>
      <c r="E1054" s="174"/>
      <c r="F1054" s="174">
        <v>0</v>
      </c>
      <c r="G1054" s="175"/>
      <c r="H1054" s="175"/>
      <c r="I1054" s="179"/>
    </row>
    <row r="1055" spans="2:9" s="146" customFormat="1" ht="18.75" customHeight="1">
      <c r="B1055" s="45" t="s">
        <v>976</v>
      </c>
      <c r="C1055" s="174"/>
      <c r="D1055" s="174"/>
      <c r="E1055" s="174"/>
      <c r="F1055" s="174">
        <v>0</v>
      </c>
      <c r="G1055" s="175"/>
      <c r="H1055" s="175"/>
      <c r="I1055" s="179"/>
    </row>
    <row r="1056" spans="2:9" s="146" customFormat="1" ht="18.75" customHeight="1">
      <c r="B1056" s="45" t="s">
        <v>977</v>
      </c>
      <c r="C1056" s="174"/>
      <c r="D1056" s="174"/>
      <c r="E1056" s="174"/>
      <c r="F1056" s="174">
        <v>0</v>
      </c>
      <c r="G1056" s="175"/>
      <c r="H1056" s="175"/>
      <c r="I1056" s="179"/>
    </row>
    <row r="1057" spans="2:9" s="146" customFormat="1" ht="18.75" customHeight="1">
      <c r="B1057" s="45" t="s">
        <v>978</v>
      </c>
      <c r="C1057" s="174"/>
      <c r="D1057" s="174"/>
      <c r="E1057" s="174"/>
      <c r="F1057" s="174">
        <v>0</v>
      </c>
      <c r="G1057" s="175"/>
      <c r="H1057" s="175"/>
      <c r="I1057" s="179"/>
    </row>
    <row r="1058" spans="2:9" s="146" customFormat="1" ht="18.75" customHeight="1">
      <c r="B1058" s="45" t="s">
        <v>979</v>
      </c>
      <c r="C1058" s="174"/>
      <c r="D1058" s="174"/>
      <c r="E1058" s="174"/>
      <c r="F1058" s="174">
        <v>0</v>
      </c>
      <c r="G1058" s="175"/>
      <c r="H1058" s="175"/>
      <c r="I1058" s="179"/>
    </row>
    <row r="1059" spans="2:9" s="163" customFormat="1" ht="18.75" customHeight="1">
      <c r="B1059" s="108" t="s">
        <v>980</v>
      </c>
      <c r="C1059" s="176">
        <f>SUBTOTAL(9,C1060:C1061)</f>
        <v>2200</v>
      </c>
      <c r="D1059" s="176">
        <f>SUBTOTAL(9,D1060:D1061)</f>
        <v>4022</v>
      </c>
      <c r="E1059" s="174"/>
      <c r="F1059" s="176">
        <v>4135</v>
      </c>
      <c r="G1059" s="175"/>
      <c r="H1059" s="175">
        <f t="shared" si="24"/>
        <v>1.0280954748881153</v>
      </c>
      <c r="I1059" s="180"/>
    </row>
    <row r="1060" spans="2:9" s="146" customFormat="1" ht="18.75" customHeight="1">
      <c r="B1060" s="45" t="s">
        <v>981</v>
      </c>
      <c r="C1060" s="174">
        <v>2200</v>
      </c>
      <c r="D1060" s="174">
        <v>2672</v>
      </c>
      <c r="E1060" s="174"/>
      <c r="F1060" s="174">
        <v>2672</v>
      </c>
      <c r="G1060" s="175"/>
      <c r="H1060" s="175">
        <f t="shared" si="24"/>
        <v>1</v>
      </c>
      <c r="I1060" s="179"/>
    </row>
    <row r="1061" spans="2:9" s="146" customFormat="1" ht="18.75" customHeight="1">
      <c r="B1061" s="45" t="s">
        <v>982</v>
      </c>
      <c r="C1061" s="174"/>
      <c r="D1061" s="174">
        <v>1350</v>
      </c>
      <c r="E1061" s="174"/>
      <c r="F1061" s="174">
        <v>0</v>
      </c>
      <c r="G1061" s="175"/>
      <c r="H1061" s="175">
        <f t="shared" si="24"/>
        <v>0</v>
      </c>
      <c r="I1061" s="179"/>
    </row>
    <row r="1062" spans="2:9" s="146" customFormat="1" ht="18.75" customHeight="1">
      <c r="B1062" s="45" t="s">
        <v>983</v>
      </c>
      <c r="C1062" s="174"/>
      <c r="D1062" s="174"/>
      <c r="E1062" s="174"/>
      <c r="F1062" s="174">
        <v>1452</v>
      </c>
      <c r="G1062" s="175"/>
      <c r="H1062" s="175"/>
      <c r="I1062" s="179"/>
    </row>
    <row r="1063" spans="2:9" s="146" customFormat="1" ht="18.75" customHeight="1">
      <c r="B1063" s="45" t="s">
        <v>984</v>
      </c>
      <c r="C1063" s="174"/>
      <c r="D1063" s="174"/>
      <c r="E1063" s="174"/>
      <c r="F1063" s="174">
        <v>11</v>
      </c>
      <c r="G1063" s="175"/>
      <c r="H1063" s="175"/>
      <c r="I1063" s="179"/>
    </row>
    <row r="1064" spans="2:9" s="163" customFormat="1" ht="18.75" customHeight="1">
      <c r="B1064" s="108" t="s">
        <v>985</v>
      </c>
      <c r="C1064" s="176">
        <f>SUBTOTAL(9,C1065:C1070)</f>
        <v>10</v>
      </c>
      <c r="D1064" s="176">
        <f>SUBTOTAL(9,D1065:D1070)</f>
        <v>28</v>
      </c>
      <c r="E1064" s="174"/>
      <c r="F1064" s="176">
        <v>28</v>
      </c>
      <c r="G1064" s="175"/>
      <c r="H1064" s="175">
        <f t="shared" si="24"/>
        <v>1</v>
      </c>
      <c r="I1064" s="180"/>
    </row>
    <row r="1065" spans="2:9" s="146" customFormat="1" ht="18.75" customHeight="1">
      <c r="B1065" s="45" t="s">
        <v>159</v>
      </c>
      <c r="C1065" s="174"/>
      <c r="D1065" s="174"/>
      <c r="E1065" s="174"/>
      <c r="F1065" s="174">
        <v>0</v>
      </c>
      <c r="G1065" s="175"/>
      <c r="H1065" s="175"/>
      <c r="I1065" s="179"/>
    </row>
    <row r="1066" spans="2:9" s="146" customFormat="1" ht="18.75" customHeight="1">
      <c r="B1066" s="45" t="s">
        <v>160</v>
      </c>
      <c r="C1066" s="174"/>
      <c r="D1066" s="174"/>
      <c r="E1066" s="174"/>
      <c r="F1066" s="174">
        <v>0</v>
      </c>
      <c r="G1066" s="175"/>
      <c r="H1066" s="175"/>
      <c r="I1066" s="179"/>
    </row>
    <row r="1067" spans="2:9" s="146" customFormat="1" ht="18.75" customHeight="1">
      <c r="B1067" s="45" t="s">
        <v>161</v>
      </c>
      <c r="C1067" s="174"/>
      <c r="D1067" s="174"/>
      <c r="E1067" s="174"/>
      <c r="F1067" s="174">
        <v>0</v>
      </c>
      <c r="G1067" s="175"/>
      <c r="H1067" s="175"/>
      <c r="I1067" s="179"/>
    </row>
    <row r="1068" spans="2:9" s="146" customFormat="1" ht="18.75" customHeight="1">
      <c r="B1068" s="45" t="s">
        <v>971</v>
      </c>
      <c r="C1068" s="174">
        <v>10</v>
      </c>
      <c r="D1068" s="174">
        <v>10</v>
      </c>
      <c r="E1068" s="174"/>
      <c r="F1068" s="174">
        <v>0</v>
      </c>
      <c r="G1068" s="175"/>
      <c r="H1068" s="175">
        <f t="shared" si="24"/>
        <v>0</v>
      </c>
      <c r="I1068" s="179"/>
    </row>
    <row r="1069" spans="2:9" s="146" customFormat="1" ht="18.75" customHeight="1">
      <c r="B1069" s="45" t="s">
        <v>986</v>
      </c>
      <c r="C1069" s="174"/>
      <c r="D1069" s="174">
        <v>18</v>
      </c>
      <c r="E1069" s="174"/>
      <c r="F1069" s="174">
        <v>28</v>
      </c>
      <c r="G1069" s="175"/>
      <c r="H1069" s="175">
        <f t="shared" si="24"/>
        <v>1.5555555555555556</v>
      </c>
      <c r="I1069" s="179"/>
    </row>
    <row r="1070" spans="2:9" s="146" customFormat="1" ht="18.75" customHeight="1">
      <c r="B1070" s="45" t="s">
        <v>987</v>
      </c>
      <c r="C1070" s="174"/>
      <c r="D1070" s="174"/>
      <c r="E1070" s="174"/>
      <c r="F1070" s="174">
        <v>0</v>
      </c>
      <c r="G1070" s="175"/>
      <c r="H1070" s="175"/>
      <c r="I1070" s="179"/>
    </row>
    <row r="1071" spans="2:9" s="163" customFormat="1" ht="18.75" customHeight="1">
      <c r="B1071" s="108" t="s">
        <v>988</v>
      </c>
      <c r="C1071" s="176">
        <f>SUBTOTAL(9,C1072:C1075)</f>
        <v>545</v>
      </c>
      <c r="D1071" s="176">
        <f>SUBTOTAL(9,D1072:D1075)</f>
        <v>647</v>
      </c>
      <c r="E1071" s="174"/>
      <c r="F1071" s="176">
        <v>834</v>
      </c>
      <c r="G1071" s="175"/>
      <c r="H1071" s="175">
        <f t="shared" si="24"/>
        <v>1.2890262751159196</v>
      </c>
      <c r="I1071" s="180"/>
    </row>
    <row r="1072" spans="2:9" s="146" customFormat="1" ht="18.75" customHeight="1">
      <c r="B1072" s="45" t="s">
        <v>989</v>
      </c>
      <c r="C1072" s="174"/>
      <c r="D1072" s="174">
        <v>30</v>
      </c>
      <c r="E1072" s="174"/>
      <c r="F1072" s="174">
        <v>30</v>
      </c>
      <c r="G1072" s="175"/>
      <c r="H1072" s="175">
        <f t="shared" si="24"/>
        <v>1</v>
      </c>
      <c r="I1072" s="179"/>
    </row>
    <row r="1073" spans="2:9" s="146" customFormat="1" ht="18.75" customHeight="1">
      <c r="B1073" s="45" t="s">
        <v>990</v>
      </c>
      <c r="C1073" s="174">
        <v>545</v>
      </c>
      <c r="D1073" s="174">
        <v>330</v>
      </c>
      <c r="E1073" s="174"/>
      <c r="F1073" s="174">
        <v>330</v>
      </c>
      <c r="G1073" s="175"/>
      <c r="H1073" s="175">
        <f t="shared" si="24"/>
        <v>1</v>
      </c>
      <c r="I1073" s="179"/>
    </row>
    <row r="1074" spans="2:9" s="146" customFormat="1" ht="18.75" customHeight="1">
      <c r="B1074" s="45" t="s">
        <v>991</v>
      </c>
      <c r="C1074" s="174"/>
      <c r="D1074" s="174">
        <v>287</v>
      </c>
      <c r="E1074" s="174"/>
      <c r="F1074" s="174">
        <v>474</v>
      </c>
      <c r="G1074" s="175"/>
      <c r="H1074" s="175">
        <f t="shared" si="24"/>
        <v>1.6515679442508711</v>
      </c>
      <c r="I1074" s="179"/>
    </row>
    <row r="1075" spans="2:9" s="146" customFormat="1" ht="18.75" customHeight="1">
      <c r="B1075" s="45" t="s">
        <v>992</v>
      </c>
      <c r="C1075" s="174"/>
      <c r="D1075" s="174"/>
      <c r="E1075" s="174"/>
      <c r="F1075" s="174">
        <v>0</v>
      </c>
      <c r="G1075" s="175"/>
      <c r="H1075" s="175"/>
      <c r="I1075" s="179"/>
    </row>
    <row r="1076" spans="2:9" s="146" customFormat="1" ht="18.75" customHeight="1">
      <c r="B1076" s="30" t="s">
        <v>993</v>
      </c>
      <c r="C1076" s="174"/>
      <c r="D1076" s="174"/>
      <c r="E1076" s="174"/>
      <c r="F1076" s="174">
        <v>0</v>
      </c>
      <c r="G1076" s="175"/>
      <c r="H1076" s="175"/>
      <c r="I1076" s="179"/>
    </row>
    <row r="1077" spans="2:9" s="146" customFormat="1" ht="18.75" customHeight="1">
      <c r="B1077" s="45" t="s">
        <v>994</v>
      </c>
      <c r="C1077" s="174"/>
      <c r="D1077" s="174"/>
      <c r="E1077" s="174"/>
      <c r="F1077" s="174">
        <v>0</v>
      </c>
      <c r="G1077" s="175"/>
      <c r="H1077" s="175"/>
      <c r="I1077" s="179"/>
    </row>
    <row r="1078" spans="2:9" s="146" customFormat="1" ht="18.75" customHeight="1">
      <c r="B1078" s="45" t="s">
        <v>995</v>
      </c>
      <c r="C1078" s="174"/>
      <c r="D1078" s="174"/>
      <c r="E1078" s="174"/>
      <c r="F1078" s="174">
        <v>0</v>
      </c>
      <c r="G1078" s="175"/>
      <c r="H1078" s="175"/>
      <c r="I1078" s="179"/>
    </row>
    <row r="1079" spans="2:9" s="165" customFormat="1" ht="18.75" customHeight="1">
      <c r="B1079" s="114" t="s">
        <v>996</v>
      </c>
      <c r="C1079" s="185">
        <f>C1080+C1090+C1106+C1111+C1125+C1134+C1141+C1148</f>
        <v>7014.44</v>
      </c>
      <c r="D1079" s="185">
        <v>9397</v>
      </c>
      <c r="E1079" s="174"/>
      <c r="F1079" s="185">
        <v>8896</v>
      </c>
      <c r="G1079" s="175"/>
      <c r="H1079" s="175">
        <f t="shared" si="24"/>
        <v>0.9466851122698734</v>
      </c>
      <c r="I1079" s="186"/>
    </row>
    <row r="1080" spans="2:9" s="146" customFormat="1" ht="18.75" customHeight="1">
      <c r="B1080" s="30" t="s">
        <v>997</v>
      </c>
      <c r="C1080" s="174"/>
      <c r="D1080" s="174"/>
      <c r="E1080" s="174"/>
      <c r="F1080" s="174">
        <v>0</v>
      </c>
      <c r="G1080" s="175"/>
      <c r="H1080" s="175"/>
      <c r="I1080" s="179"/>
    </row>
    <row r="1081" spans="2:9" s="146" customFormat="1" ht="18.75" customHeight="1">
      <c r="B1081" s="45" t="s">
        <v>159</v>
      </c>
      <c r="C1081" s="174"/>
      <c r="D1081" s="174"/>
      <c r="E1081" s="174"/>
      <c r="F1081" s="174">
        <v>0</v>
      </c>
      <c r="G1081" s="175"/>
      <c r="H1081" s="175"/>
      <c r="I1081" s="179"/>
    </row>
    <row r="1082" spans="2:9" s="146" customFormat="1" ht="18.75" customHeight="1">
      <c r="B1082" s="45" t="s">
        <v>160</v>
      </c>
      <c r="C1082" s="174"/>
      <c r="D1082" s="174"/>
      <c r="E1082" s="174"/>
      <c r="F1082" s="174">
        <v>0</v>
      </c>
      <c r="G1082" s="175"/>
      <c r="H1082" s="175"/>
      <c r="I1082" s="179"/>
    </row>
    <row r="1083" spans="2:9" s="146" customFormat="1" ht="18.75" customHeight="1">
      <c r="B1083" s="45" t="s">
        <v>161</v>
      </c>
      <c r="C1083" s="174"/>
      <c r="D1083" s="174"/>
      <c r="E1083" s="174"/>
      <c r="F1083" s="174">
        <v>0</v>
      </c>
      <c r="G1083" s="175"/>
      <c r="H1083" s="175"/>
      <c r="I1083" s="179"/>
    </row>
    <row r="1084" spans="2:9" s="146" customFormat="1" ht="18.75" customHeight="1">
      <c r="B1084" s="45" t="s">
        <v>998</v>
      </c>
      <c r="C1084" s="174"/>
      <c r="D1084" s="174"/>
      <c r="E1084" s="174"/>
      <c r="F1084" s="174">
        <v>0</v>
      </c>
      <c r="G1084" s="175"/>
      <c r="H1084" s="175"/>
      <c r="I1084" s="179"/>
    </row>
    <row r="1085" spans="2:9" s="146" customFormat="1" ht="18.75" customHeight="1">
      <c r="B1085" s="45" t="s">
        <v>999</v>
      </c>
      <c r="C1085" s="174"/>
      <c r="D1085" s="174"/>
      <c r="E1085" s="174"/>
      <c r="F1085" s="174">
        <v>0</v>
      </c>
      <c r="G1085" s="175"/>
      <c r="H1085" s="175"/>
      <c r="I1085" s="179"/>
    </row>
    <row r="1086" spans="2:9" s="146" customFormat="1" ht="18.75" customHeight="1">
      <c r="B1086" s="45" t="s">
        <v>1000</v>
      </c>
      <c r="C1086" s="174"/>
      <c r="D1086" s="174"/>
      <c r="E1086" s="174"/>
      <c r="F1086" s="174">
        <v>0</v>
      </c>
      <c r="G1086" s="175"/>
      <c r="H1086" s="175"/>
      <c r="I1086" s="179"/>
    </row>
    <row r="1087" spans="2:9" s="146" customFormat="1" ht="18.75" customHeight="1">
      <c r="B1087" s="45" t="s">
        <v>1001</v>
      </c>
      <c r="C1087" s="174"/>
      <c r="D1087" s="174"/>
      <c r="E1087" s="174"/>
      <c r="F1087" s="174">
        <v>0</v>
      </c>
      <c r="G1087" s="175"/>
      <c r="H1087" s="175"/>
      <c r="I1087" s="179"/>
    </row>
    <row r="1088" spans="2:9" s="146" customFormat="1" ht="18.75" customHeight="1">
      <c r="B1088" s="45" t="s">
        <v>1002</v>
      </c>
      <c r="C1088" s="174"/>
      <c r="D1088" s="174"/>
      <c r="E1088" s="174"/>
      <c r="F1088" s="174">
        <v>0</v>
      </c>
      <c r="G1088" s="175"/>
      <c r="H1088" s="175"/>
      <c r="I1088" s="179"/>
    </row>
    <row r="1089" spans="2:9" s="146" customFormat="1" ht="18.75" customHeight="1">
      <c r="B1089" s="45" t="s">
        <v>1003</v>
      </c>
      <c r="C1089" s="174"/>
      <c r="D1089" s="174"/>
      <c r="E1089" s="174"/>
      <c r="F1089" s="174">
        <v>0</v>
      </c>
      <c r="G1089" s="175"/>
      <c r="H1089" s="175"/>
      <c r="I1089" s="179"/>
    </row>
    <row r="1090" spans="2:9" s="163" customFormat="1" ht="18.75" customHeight="1">
      <c r="B1090" s="108" t="s">
        <v>1004</v>
      </c>
      <c r="C1090" s="176"/>
      <c r="D1090" s="176">
        <v>70</v>
      </c>
      <c r="E1090" s="174"/>
      <c r="F1090" s="176">
        <v>149</v>
      </c>
      <c r="G1090" s="175"/>
      <c r="H1090" s="175">
        <f t="shared" si="24"/>
        <v>2.1285714285714286</v>
      </c>
      <c r="I1090" s="180"/>
    </row>
    <row r="1091" spans="2:9" s="146" customFormat="1" ht="18.75" customHeight="1">
      <c r="B1091" s="45" t="s">
        <v>159</v>
      </c>
      <c r="C1091" s="174"/>
      <c r="D1091" s="174"/>
      <c r="E1091" s="174"/>
      <c r="F1091" s="174">
        <v>0</v>
      </c>
      <c r="G1091" s="175"/>
      <c r="H1091" s="175"/>
      <c r="I1091" s="179"/>
    </row>
    <row r="1092" spans="2:9" s="146" customFormat="1" ht="18.75" customHeight="1">
      <c r="B1092" s="45" t="s">
        <v>160</v>
      </c>
      <c r="C1092" s="174"/>
      <c r="D1092" s="174"/>
      <c r="E1092" s="174"/>
      <c r="F1092" s="174">
        <v>0</v>
      </c>
      <c r="G1092" s="175"/>
      <c r="H1092" s="175"/>
      <c r="I1092" s="179"/>
    </row>
    <row r="1093" spans="2:9" s="146" customFormat="1" ht="18.75" customHeight="1">
      <c r="B1093" s="45" t="s">
        <v>161</v>
      </c>
      <c r="C1093" s="174"/>
      <c r="D1093" s="174"/>
      <c r="E1093" s="174"/>
      <c r="F1093" s="174">
        <v>0</v>
      </c>
      <c r="G1093" s="175"/>
      <c r="H1093" s="175"/>
      <c r="I1093" s="179"/>
    </row>
    <row r="1094" spans="2:9" s="146" customFormat="1" ht="18.75" customHeight="1">
      <c r="B1094" s="45" t="s">
        <v>1005</v>
      </c>
      <c r="C1094" s="174"/>
      <c r="D1094" s="174"/>
      <c r="E1094" s="174"/>
      <c r="F1094" s="174">
        <v>0</v>
      </c>
      <c r="G1094" s="175"/>
      <c r="H1094" s="175"/>
      <c r="I1094" s="179"/>
    </row>
    <row r="1095" spans="2:9" s="146" customFormat="1" ht="18.75" customHeight="1">
      <c r="B1095" s="45" t="s">
        <v>1006</v>
      </c>
      <c r="C1095" s="174"/>
      <c r="D1095" s="174"/>
      <c r="E1095" s="174"/>
      <c r="F1095" s="174">
        <v>0</v>
      </c>
      <c r="G1095" s="175"/>
      <c r="H1095" s="175"/>
      <c r="I1095" s="179"/>
    </row>
    <row r="1096" spans="2:9" s="146" customFormat="1" ht="18.75" customHeight="1">
      <c r="B1096" s="45" t="s">
        <v>1007</v>
      </c>
      <c r="C1096" s="174"/>
      <c r="D1096" s="174"/>
      <c r="E1096" s="174"/>
      <c r="F1096" s="174">
        <v>0</v>
      </c>
      <c r="G1096" s="175"/>
      <c r="H1096" s="175"/>
      <c r="I1096" s="179"/>
    </row>
    <row r="1097" spans="2:9" s="146" customFormat="1" ht="18.75" customHeight="1">
      <c r="B1097" s="45" t="s">
        <v>1008</v>
      </c>
      <c r="C1097" s="174"/>
      <c r="D1097" s="174"/>
      <c r="E1097" s="174"/>
      <c r="F1097" s="174">
        <v>0</v>
      </c>
      <c r="G1097" s="175"/>
      <c r="H1097" s="175"/>
      <c r="I1097" s="179"/>
    </row>
    <row r="1098" spans="2:9" s="146" customFormat="1" ht="18.75" customHeight="1">
      <c r="B1098" s="45" t="s">
        <v>1009</v>
      </c>
      <c r="C1098" s="174"/>
      <c r="D1098" s="174">
        <v>70</v>
      </c>
      <c r="E1098" s="174"/>
      <c r="F1098" s="174">
        <v>70</v>
      </c>
      <c r="G1098" s="175"/>
      <c r="H1098" s="175">
        <f t="shared" ref="H1098:H1156" si="25">F1098/D1098</f>
        <v>1</v>
      </c>
      <c r="I1098" s="179"/>
    </row>
    <row r="1099" spans="2:9" s="146" customFormat="1" ht="18.75" customHeight="1">
      <c r="B1099" s="45" t="s">
        <v>1010</v>
      </c>
      <c r="C1099" s="174"/>
      <c r="D1099" s="174"/>
      <c r="E1099" s="174"/>
      <c r="F1099" s="174">
        <v>0</v>
      </c>
      <c r="G1099" s="175"/>
      <c r="H1099" s="175"/>
      <c r="I1099" s="179"/>
    </row>
    <row r="1100" spans="2:9" s="146" customFormat="1" ht="18.75" customHeight="1">
      <c r="B1100" s="45" t="s">
        <v>1011</v>
      </c>
      <c r="C1100" s="174"/>
      <c r="D1100" s="174"/>
      <c r="E1100" s="174"/>
      <c r="F1100" s="174">
        <v>0</v>
      </c>
      <c r="G1100" s="175"/>
      <c r="H1100" s="175"/>
      <c r="I1100" s="179"/>
    </row>
    <row r="1101" spans="2:9" s="146" customFormat="1" ht="18.75" customHeight="1">
      <c r="B1101" s="45" t="s">
        <v>1012</v>
      </c>
      <c r="C1101" s="174"/>
      <c r="D1101" s="174"/>
      <c r="E1101" s="174"/>
      <c r="F1101" s="174">
        <v>0</v>
      </c>
      <c r="G1101" s="175"/>
      <c r="H1101" s="175"/>
      <c r="I1101" s="179"/>
    </row>
    <row r="1102" spans="2:9" s="146" customFormat="1" ht="18.75" customHeight="1">
      <c r="B1102" s="45" t="s">
        <v>1013</v>
      </c>
      <c r="C1102" s="174"/>
      <c r="D1102" s="174"/>
      <c r="E1102" s="174"/>
      <c r="F1102" s="174">
        <v>0</v>
      </c>
      <c r="G1102" s="175"/>
      <c r="H1102" s="175"/>
      <c r="I1102" s="179"/>
    </row>
    <row r="1103" spans="2:9" s="146" customFormat="1" ht="18.75" customHeight="1">
      <c r="B1103" s="45" t="s">
        <v>1014</v>
      </c>
      <c r="C1103" s="174"/>
      <c r="D1103" s="174"/>
      <c r="E1103" s="174"/>
      <c r="F1103" s="174">
        <v>0</v>
      </c>
      <c r="G1103" s="175"/>
      <c r="H1103" s="175"/>
      <c r="I1103" s="179"/>
    </row>
    <row r="1104" spans="2:9" s="146" customFormat="1" ht="18.75" customHeight="1">
      <c r="B1104" s="45" t="s">
        <v>1015</v>
      </c>
      <c r="C1104" s="174"/>
      <c r="D1104" s="174"/>
      <c r="E1104" s="174"/>
      <c r="F1104" s="174">
        <v>0</v>
      </c>
      <c r="G1104" s="175"/>
      <c r="H1104" s="175"/>
      <c r="I1104" s="179"/>
    </row>
    <row r="1105" spans="2:9" s="146" customFormat="1" ht="18.75" customHeight="1">
      <c r="B1105" s="45" t="s">
        <v>1016</v>
      </c>
      <c r="C1105" s="174"/>
      <c r="D1105" s="174"/>
      <c r="E1105" s="174"/>
      <c r="F1105" s="174">
        <v>79</v>
      </c>
      <c r="G1105" s="175"/>
      <c r="H1105" s="175"/>
      <c r="I1105" s="179"/>
    </row>
    <row r="1106" spans="2:9" s="163" customFormat="1" ht="18.75" customHeight="1">
      <c r="B1106" s="108" t="s">
        <v>1017</v>
      </c>
      <c r="C1106" s="176"/>
      <c r="D1106" s="176"/>
      <c r="E1106" s="174"/>
      <c r="F1106" s="176">
        <v>0</v>
      </c>
      <c r="G1106" s="175"/>
      <c r="H1106" s="175"/>
      <c r="I1106" s="180"/>
    </row>
    <row r="1107" spans="2:9" s="146" customFormat="1" ht="18.75" customHeight="1">
      <c r="B1107" s="45" t="s">
        <v>159</v>
      </c>
      <c r="C1107" s="174"/>
      <c r="D1107" s="174"/>
      <c r="E1107" s="174"/>
      <c r="F1107" s="174">
        <v>0</v>
      </c>
      <c r="G1107" s="175"/>
      <c r="H1107" s="175"/>
      <c r="I1107" s="179"/>
    </row>
    <row r="1108" spans="2:9" s="146" customFormat="1" ht="18.75" customHeight="1">
      <c r="B1108" s="45" t="s">
        <v>160</v>
      </c>
      <c r="C1108" s="174"/>
      <c r="D1108" s="174"/>
      <c r="E1108" s="174"/>
      <c r="F1108" s="174">
        <v>0</v>
      </c>
      <c r="G1108" s="175"/>
      <c r="H1108" s="175"/>
      <c r="I1108" s="179"/>
    </row>
    <row r="1109" spans="2:9" s="146" customFormat="1" ht="18.75" customHeight="1">
      <c r="B1109" s="45" t="s">
        <v>161</v>
      </c>
      <c r="C1109" s="174"/>
      <c r="D1109" s="174"/>
      <c r="E1109" s="174"/>
      <c r="F1109" s="174">
        <v>0</v>
      </c>
      <c r="G1109" s="175"/>
      <c r="H1109" s="175"/>
      <c r="I1109" s="179"/>
    </row>
    <row r="1110" spans="2:9" s="146" customFormat="1" ht="18.75" customHeight="1">
      <c r="B1110" s="45" t="s">
        <v>1018</v>
      </c>
      <c r="C1110" s="174"/>
      <c r="D1110" s="174"/>
      <c r="E1110" s="174"/>
      <c r="F1110" s="174">
        <v>0</v>
      </c>
      <c r="G1110" s="175"/>
      <c r="H1110" s="175"/>
      <c r="I1110" s="179"/>
    </row>
    <row r="1111" spans="2:9" s="163" customFormat="1" ht="18.75" customHeight="1">
      <c r="B1111" s="108" t="s">
        <v>1019</v>
      </c>
      <c r="C1111" s="176"/>
      <c r="D1111" s="176">
        <f>SUBTOTAL(9,D1112:D1124)</f>
        <v>58</v>
      </c>
      <c r="E1111" s="174"/>
      <c r="F1111" s="176">
        <v>258</v>
      </c>
      <c r="G1111" s="175"/>
      <c r="H1111" s="175">
        <f t="shared" si="25"/>
        <v>4.4482758620689653</v>
      </c>
      <c r="I1111" s="180"/>
    </row>
    <row r="1112" spans="2:9" s="146" customFormat="1" ht="18.75" customHeight="1">
      <c r="B1112" s="45" t="s">
        <v>159</v>
      </c>
      <c r="C1112" s="174"/>
      <c r="D1112" s="174">
        <v>56</v>
      </c>
      <c r="E1112" s="174"/>
      <c r="F1112" s="174">
        <v>200</v>
      </c>
      <c r="G1112" s="175"/>
      <c r="H1112" s="175">
        <f t="shared" si="25"/>
        <v>3.5714285714285716</v>
      </c>
      <c r="I1112" s="179"/>
    </row>
    <row r="1113" spans="2:9" s="146" customFormat="1" ht="18.75" customHeight="1">
      <c r="B1113" s="45" t="s">
        <v>160</v>
      </c>
      <c r="C1113" s="174"/>
      <c r="D1113" s="174"/>
      <c r="E1113" s="174"/>
      <c r="F1113" s="174">
        <v>53</v>
      </c>
      <c r="G1113" s="175"/>
      <c r="H1113" s="175"/>
      <c r="I1113" s="179"/>
    </row>
    <row r="1114" spans="2:9" s="146" customFormat="1" ht="18.75" customHeight="1">
      <c r="B1114" s="45" t="s">
        <v>161</v>
      </c>
      <c r="C1114" s="174"/>
      <c r="D1114" s="174"/>
      <c r="E1114" s="174"/>
      <c r="F1114" s="174">
        <v>0</v>
      </c>
      <c r="G1114" s="175"/>
      <c r="H1114" s="175"/>
      <c r="I1114" s="179"/>
    </row>
    <row r="1115" spans="2:9" s="146" customFormat="1" ht="18.75" customHeight="1">
      <c r="B1115" s="45" t="s">
        <v>1020</v>
      </c>
      <c r="C1115" s="174"/>
      <c r="D1115" s="174"/>
      <c r="E1115" s="174"/>
      <c r="F1115" s="174">
        <v>0</v>
      </c>
      <c r="G1115" s="175"/>
      <c r="H1115" s="175"/>
      <c r="I1115" s="179"/>
    </row>
    <row r="1116" spans="2:9" s="146" customFormat="1" ht="18.75" customHeight="1">
      <c r="B1116" s="45" t="s">
        <v>1021</v>
      </c>
      <c r="C1116" s="174"/>
      <c r="D1116" s="174"/>
      <c r="E1116" s="174"/>
      <c r="F1116" s="174">
        <v>0</v>
      </c>
      <c r="G1116" s="175"/>
      <c r="H1116" s="175"/>
      <c r="I1116" s="179"/>
    </row>
    <row r="1117" spans="2:9" s="146" customFormat="1" ht="18.75" customHeight="1">
      <c r="B1117" s="45" t="s">
        <v>1022</v>
      </c>
      <c r="C1117" s="174"/>
      <c r="D1117" s="174"/>
      <c r="E1117" s="174"/>
      <c r="F1117" s="174">
        <v>0</v>
      </c>
      <c r="G1117" s="175"/>
      <c r="H1117" s="175"/>
      <c r="I1117" s="179"/>
    </row>
    <row r="1118" spans="2:9" s="146" customFormat="1" ht="18.75" customHeight="1">
      <c r="B1118" s="45" t="s">
        <v>1023</v>
      </c>
      <c r="C1118" s="174"/>
      <c r="D1118" s="174"/>
      <c r="E1118" s="174"/>
      <c r="F1118" s="174">
        <v>0</v>
      </c>
      <c r="G1118" s="175"/>
      <c r="H1118" s="175"/>
      <c r="I1118" s="179"/>
    </row>
    <row r="1119" spans="2:9" s="146" customFormat="1" ht="18.75" customHeight="1">
      <c r="B1119" s="45" t="s">
        <v>1024</v>
      </c>
      <c r="C1119" s="174"/>
      <c r="D1119" s="174"/>
      <c r="E1119" s="174"/>
      <c r="F1119" s="174">
        <v>0</v>
      </c>
      <c r="G1119" s="175"/>
      <c r="H1119" s="175"/>
      <c r="I1119" s="179"/>
    </row>
    <row r="1120" spans="2:9" s="146" customFormat="1" ht="18.75" customHeight="1">
      <c r="B1120" s="45" t="s">
        <v>1025</v>
      </c>
      <c r="C1120" s="174"/>
      <c r="D1120" s="174"/>
      <c r="E1120" s="174"/>
      <c r="F1120" s="174">
        <v>0</v>
      </c>
      <c r="G1120" s="175"/>
      <c r="H1120" s="175"/>
      <c r="I1120" s="179"/>
    </row>
    <row r="1121" spans="2:9" s="146" customFormat="1" ht="18.75" customHeight="1">
      <c r="B1121" s="45" t="s">
        <v>1026</v>
      </c>
      <c r="C1121" s="174"/>
      <c r="D1121" s="174"/>
      <c r="E1121" s="174"/>
      <c r="F1121" s="174">
        <v>0</v>
      </c>
      <c r="G1121" s="175"/>
      <c r="H1121" s="175"/>
      <c r="I1121" s="179"/>
    </row>
    <row r="1122" spans="2:9" s="146" customFormat="1" ht="18.75" customHeight="1">
      <c r="B1122" s="45" t="s">
        <v>971</v>
      </c>
      <c r="C1122" s="174"/>
      <c r="D1122" s="174"/>
      <c r="E1122" s="174"/>
      <c r="F1122" s="174">
        <v>0</v>
      </c>
      <c r="G1122" s="175"/>
      <c r="H1122" s="175"/>
      <c r="I1122" s="179"/>
    </row>
    <row r="1123" spans="2:9" s="146" customFormat="1" ht="18.75" customHeight="1">
      <c r="B1123" s="45" t="s">
        <v>1027</v>
      </c>
      <c r="C1123" s="174"/>
      <c r="D1123" s="174"/>
      <c r="E1123" s="174"/>
      <c r="F1123" s="174">
        <v>0</v>
      </c>
      <c r="G1123" s="175"/>
      <c r="H1123" s="175"/>
      <c r="I1123" s="179"/>
    </row>
    <row r="1124" spans="2:9" s="146" customFormat="1" ht="18.75" customHeight="1">
      <c r="B1124" s="45" t="s">
        <v>1028</v>
      </c>
      <c r="C1124" s="174"/>
      <c r="D1124" s="174">
        <v>2</v>
      </c>
      <c r="E1124" s="174"/>
      <c r="F1124" s="174">
        <v>5</v>
      </c>
      <c r="G1124" s="175"/>
      <c r="H1124" s="175">
        <f t="shared" si="25"/>
        <v>2.5</v>
      </c>
      <c r="I1124" s="179"/>
    </row>
    <row r="1125" spans="2:9" s="163" customFormat="1" ht="18.75" customHeight="1">
      <c r="B1125" s="108" t="s">
        <v>1029</v>
      </c>
      <c r="C1125" s="176">
        <f>SUBTOTAL(9,C1126:C1133)</f>
        <v>333.99</v>
      </c>
      <c r="D1125" s="176">
        <f>SUBTOTAL(9,D1126:D1133)</f>
        <v>523.28</v>
      </c>
      <c r="E1125" s="174"/>
      <c r="F1125" s="176">
        <v>532</v>
      </c>
      <c r="G1125" s="175"/>
      <c r="H1125" s="175">
        <f t="shared" si="25"/>
        <v>1.0166641186362941</v>
      </c>
      <c r="I1125" s="180"/>
    </row>
    <row r="1126" spans="2:9" s="146" customFormat="1" ht="18.75" customHeight="1">
      <c r="B1126" s="45" t="s">
        <v>159</v>
      </c>
      <c r="C1126" s="174">
        <v>329.57</v>
      </c>
      <c r="D1126" s="174">
        <v>409.86</v>
      </c>
      <c r="E1126" s="174"/>
      <c r="F1126" s="174">
        <v>235</v>
      </c>
      <c r="G1126" s="175"/>
      <c r="H1126" s="175">
        <f t="shared" si="25"/>
        <v>0.57336651539550088</v>
      </c>
      <c r="I1126" s="179"/>
    </row>
    <row r="1127" spans="2:9" s="146" customFormat="1" ht="18.75" customHeight="1">
      <c r="B1127" s="45" t="s">
        <v>160</v>
      </c>
      <c r="C1127" s="174"/>
      <c r="D1127" s="174"/>
      <c r="E1127" s="174"/>
      <c r="F1127" s="174">
        <v>40</v>
      </c>
      <c r="G1127" s="175"/>
      <c r="H1127" s="175"/>
      <c r="I1127" s="179"/>
    </row>
    <row r="1128" spans="2:9" s="146" customFormat="1" ht="18.75" customHeight="1">
      <c r="B1128" s="45" t="s">
        <v>161</v>
      </c>
      <c r="C1128" s="174"/>
      <c r="D1128" s="174"/>
      <c r="E1128" s="174"/>
      <c r="F1128" s="174">
        <v>0</v>
      </c>
      <c r="G1128" s="175"/>
      <c r="H1128" s="175"/>
      <c r="I1128" s="179"/>
    </row>
    <row r="1129" spans="2:9" s="146" customFormat="1" ht="18.75" customHeight="1">
      <c r="B1129" s="45" t="s">
        <v>1030</v>
      </c>
      <c r="C1129" s="174"/>
      <c r="D1129" s="174"/>
      <c r="E1129" s="174"/>
      <c r="F1129" s="174">
        <v>0</v>
      </c>
      <c r="G1129" s="175"/>
      <c r="H1129" s="175"/>
      <c r="I1129" s="179"/>
    </row>
    <row r="1130" spans="2:9" s="146" customFormat="1" ht="18.75" customHeight="1">
      <c r="B1130" s="45" t="s">
        <v>1031</v>
      </c>
      <c r="C1130" s="174"/>
      <c r="D1130" s="174"/>
      <c r="E1130" s="174"/>
      <c r="F1130" s="174">
        <v>96</v>
      </c>
      <c r="G1130" s="175"/>
      <c r="H1130" s="175"/>
      <c r="I1130" s="179"/>
    </row>
    <row r="1131" spans="2:9" s="146" customFormat="1" ht="18.75" customHeight="1">
      <c r="B1131" s="45" t="s">
        <v>1032</v>
      </c>
      <c r="C1131" s="174"/>
      <c r="D1131" s="174"/>
      <c r="E1131" s="174"/>
      <c r="F1131" s="174">
        <v>0</v>
      </c>
      <c r="G1131" s="175"/>
      <c r="H1131" s="175"/>
      <c r="I1131" s="179"/>
    </row>
    <row r="1132" spans="2:9" s="146" customFormat="1" ht="18.75" customHeight="1">
      <c r="B1132" s="45" t="s">
        <v>1033</v>
      </c>
      <c r="C1132" s="174"/>
      <c r="D1132" s="174"/>
      <c r="E1132" s="174"/>
      <c r="F1132" s="174">
        <v>0</v>
      </c>
      <c r="G1132" s="175"/>
      <c r="H1132" s="175"/>
      <c r="I1132" s="179"/>
    </row>
    <row r="1133" spans="2:9" s="146" customFormat="1" ht="18.75" customHeight="1">
      <c r="B1133" s="45" t="s">
        <v>1034</v>
      </c>
      <c r="C1133" s="174">
        <v>4.42</v>
      </c>
      <c r="D1133" s="174">
        <v>113.42</v>
      </c>
      <c r="E1133" s="174"/>
      <c r="F1133" s="174">
        <v>161</v>
      </c>
      <c r="G1133" s="175"/>
      <c r="H1133" s="175">
        <f t="shared" si="25"/>
        <v>1.4195027332040204</v>
      </c>
      <c r="I1133" s="179"/>
    </row>
    <row r="1134" spans="2:9" s="163" customFormat="1" ht="18.75" customHeight="1">
      <c r="B1134" s="108" t="s">
        <v>1035</v>
      </c>
      <c r="C1134" s="176">
        <v>167.7</v>
      </c>
      <c r="D1134" s="176">
        <v>200.14</v>
      </c>
      <c r="E1134" s="174"/>
      <c r="F1134" s="176">
        <v>201</v>
      </c>
      <c r="G1134" s="175"/>
      <c r="H1134" s="175">
        <f t="shared" si="25"/>
        <v>1.0042969921055263</v>
      </c>
      <c r="I1134" s="180"/>
    </row>
    <row r="1135" spans="2:9" s="146" customFormat="1" ht="18.75" customHeight="1">
      <c r="B1135" s="45" t="s">
        <v>159</v>
      </c>
      <c r="C1135" s="174">
        <v>167.7</v>
      </c>
      <c r="D1135" s="174">
        <v>200.14</v>
      </c>
      <c r="E1135" s="174"/>
      <c r="F1135" s="174">
        <v>186</v>
      </c>
      <c r="G1135" s="175"/>
      <c r="H1135" s="175">
        <f t="shared" si="25"/>
        <v>0.92934945538123315</v>
      </c>
      <c r="I1135" s="179"/>
    </row>
    <row r="1136" spans="2:9" s="146" customFormat="1" ht="18.75" customHeight="1">
      <c r="B1136" s="45" t="s">
        <v>160</v>
      </c>
      <c r="C1136" s="174"/>
      <c r="D1136" s="174"/>
      <c r="E1136" s="174"/>
      <c r="F1136" s="174">
        <v>15</v>
      </c>
      <c r="G1136" s="175"/>
      <c r="H1136" s="175"/>
      <c r="I1136" s="179"/>
    </row>
    <row r="1137" spans="2:9" s="146" customFormat="1" ht="18.75" customHeight="1">
      <c r="B1137" s="45" t="s">
        <v>161</v>
      </c>
      <c r="C1137" s="174"/>
      <c r="D1137" s="174"/>
      <c r="E1137" s="174"/>
      <c r="F1137" s="174">
        <v>0</v>
      </c>
      <c r="G1137" s="175"/>
      <c r="H1137" s="175"/>
      <c r="I1137" s="179"/>
    </row>
    <row r="1138" spans="2:9" s="146" customFormat="1" ht="18.75" customHeight="1">
      <c r="B1138" s="45" t="s">
        <v>1036</v>
      </c>
      <c r="C1138" s="174"/>
      <c r="D1138" s="174"/>
      <c r="E1138" s="174"/>
      <c r="F1138" s="174">
        <v>0</v>
      </c>
      <c r="G1138" s="175"/>
      <c r="H1138" s="175"/>
      <c r="I1138" s="179"/>
    </row>
    <row r="1139" spans="2:9" s="146" customFormat="1" ht="18.75" customHeight="1">
      <c r="B1139" s="45" t="s">
        <v>1037</v>
      </c>
      <c r="C1139" s="174"/>
      <c r="D1139" s="174"/>
      <c r="E1139" s="174"/>
      <c r="F1139" s="174">
        <v>0</v>
      </c>
      <c r="G1139" s="175"/>
      <c r="H1139" s="175"/>
      <c r="I1139" s="179"/>
    </row>
    <row r="1140" spans="2:9" s="146" customFormat="1" ht="18.75" customHeight="1">
      <c r="B1140" s="45" t="s">
        <v>1038</v>
      </c>
      <c r="C1140" s="174"/>
      <c r="D1140" s="174"/>
      <c r="E1140" s="174"/>
      <c r="F1140" s="174">
        <v>0</v>
      </c>
      <c r="G1140" s="175"/>
      <c r="H1140" s="175"/>
      <c r="I1140" s="179"/>
    </row>
    <row r="1141" spans="2:9" s="163" customFormat="1" ht="18.75" customHeight="1">
      <c r="B1141" s="108" t="s">
        <v>1039</v>
      </c>
      <c r="C1141" s="176">
        <f>SUBTOTAL(9,C1142:C1147)</f>
        <v>6512.75</v>
      </c>
      <c r="D1141" s="176">
        <f>SUBTOTAL(9,D1142:D1147)</f>
        <v>8516.32</v>
      </c>
      <c r="E1141" s="174"/>
      <c r="F1141" s="176">
        <v>7740</v>
      </c>
      <c r="G1141" s="175"/>
      <c r="H1141" s="175">
        <f t="shared" si="25"/>
        <v>0.9088432562421328</v>
      </c>
      <c r="I1141" s="180"/>
    </row>
    <row r="1142" spans="2:9" s="146" customFormat="1" ht="18.75" customHeight="1">
      <c r="B1142" s="45" t="s">
        <v>159</v>
      </c>
      <c r="C1142" s="174">
        <v>512.75</v>
      </c>
      <c r="D1142" s="174">
        <v>512.75</v>
      </c>
      <c r="E1142" s="174"/>
      <c r="F1142" s="174">
        <v>280</v>
      </c>
      <c r="G1142" s="175"/>
      <c r="H1142" s="175">
        <f t="shared" si="25"/>
        <v>0.5460750853242321</v>
      </c>
      <c r="I1142" s="179"/>
    </row>
    <row r="1143" spans="2:9" s="146" customFormat="1" ht="18.75" customHeight="1">
      <c r="B1143" s="45" t="s">
        <v>160</v>
      </c>
      <c r="C1143" s="174"/>
      <c r="D1143" s="174"/>
      <c r="E1143" s="174"/>
      <c r="F1143" s="174">
        <v>58</v>
      </c>
      <c r="G1143" s="175"/>
      <c r="H1143" s="175"/>
      <c r="I1143" s="179"/>
    </row>
    <row r="1144" spans="2:9" s="146" customFormat="1" ht="18.75" customHeight="1">
      <c r="B1144" s="45" t="s">
        <v>161</v>
      </c>
      <c r="C1144" s="174"/>
      <c r="D1144" s="174"/>
      <c r="E1144" s="174"/>
      <c r="F1144" s="174">
        <v>0</v>
      </c>
      <c r="G1144" s="175"/>
      <c r="H1144" s="175"/>
      <c r="I1144" s="179"/>
    </row>
    <row r="1145" spans="2:9" s="146" customFormat="1" ht="18.75" customHeight="1">
      <c r="B1145" s="45" t="s">
        <v>1040</v>
      </c>
      <c r="C1145" s="174"/>
      <c r="D1145" s="174"/>
      <c r="E1145" s="174"/>
      <c r="F1145" s="174">
        <v>2000</v>
      </c>
      <c r="G1145" s="175"/>
      <c r="H1145" s="175"/>
      <c r="I1145" s="179"/>
    </row>
    <row r="1146" spans="2:9" s="146" customFormat="1" ht="18.75" customHeight="1">
      <c r="B1146" s="45" t="s">
        <v>1041</v>
      </c>
      <c r="C1146" s="174">
        <v>4000</v>
      </c>
      <c r="D1146" s="174">
        <v>6000</v>
      </c>
      <c r="E1146" s="174"/>
      <c r="F1146" s="174">
        <v>0</v>
      </c>
      <c r="G1146" s="175"/>
      <c r="H1146" s="175">
        <f t="shared" si="25"/>
        <v>0</v>
      </c>
      <c r="I1146" s="179"/>
    </row>
    <row r="1147" spans="2:9" s="146" customFormat="1" ht="18.75" customHeight="1">
      <c r="B1147" s="45" t="s">
        <v>1042</v>
      </c>
      <c r="C1147" s="174">
        <v>2000</v>
      </c>
      <c r="D1147" s="174">
        <v>2003.57</v>
      </c>
      <c r="E1147" s="174"/>
      <c r="F1147" s="174">
        <v>5402</v>
      </c>
      <c r="G1147" s="175"/>
      <c r="H1147" s="175">
        <f t="shared" si="25"/>
        <v>2.6961873056593979</v>
      </c>
      <c r="I1147" s="179"/>
    </row>
    <row r="1148" spans="2:9" s="163" customFormat="1" ht="18.75" customHeight="1">
      <c r="B1148" s="108" t="s">
        <v>1043</v>
      </c>
      <c r="C1148" s="176"/>
      <c r="D1148" s="176">
        <v>30</v>
      </c>
      <c r="E1148" s="174"/>
      <c r="F1148" s="176">
        <v>16</v>
      </c>
      <c r="G1148" s="175"/>
      <c r="H1148" s="175">
        <f t="shared" si="25"/>
        <v>0.53333333333333333</v>
      </c>
      <c r="I1148" s="180"/>
    </row>
    <row r="1149" spans="2:9" s="146" customFormat="1" ht="18.75" customHeight="1">
      <c r="B1149" s="45" t="s">
        <v>1044</v>
      </c>
      <c r="C1149" s="174"/>
      <c r="D1149" s="174"/>
      <c r="E1149" s="174"/>
      <c r="F1149" s="174">
        <v>0</v>
      </c>
      <c r="G1149" s="175"/>
      <c r="H1149" s="175"/>
      <c r="I1149" s="179"/>
    </row>
    <row r="1150" spans="2:9" s="146" customFormat="1" ht="18.75" customHeight="1">
      <c r="B1150" s="45" t="s">
        <v>1045</v>
      </c>
      <c r="C1150" s="174"/>
      <c r="D1150" s="174"/>
      <c r="E1150" s="174"/>
      <c r="F1150" s="174">
        <v>0</v>
      </c>
      <c r="G1150" s="175"/>
      <c r="H1150" s="175"/>
      <c r="I1150" s="179"/>
    </row>
    <row r="1151" spans="2:9" s="146" customFormat="1" ht="18.75" customHeight="1">
      <c r="B1151" s="45" t="s">
        <v>1046</v>
      </c>
      <c r="C1151" s="174"/>
      <c r="D1151" s="174"/>
      <c r="E1151" s="174"/>
      <c r="F1151" s="174">
        <v>0</v>
      </c>
      <c r="G1151" s="175"/>
      <c r="H1151" s="175"/>
      <c r="I1151" s="179"/>
    </row>
    <row r="1152" spans="2:9" s="146" customFormat="1" ht="18.75" customHeight="1">
      <c r="B1152" s="45" t="s">
        <v>1047</v>
      </c>
      <c r="C1152" s="174"/>
      <c r="D1152" s="174"/>
      <c r="E1152" s="174"/>
      <c r="F1152" s="174">
        <v>0</v>
      </c>
      <c r="G1152" s="175"/>
      <c r="H1152" s="175"/>
      <c r="I1152" s="179"/>
    </row>
    <row r="1153" spans="2:9" s="146" customFormat="1" ht="18.75" customHeight="1">
      <c r="B1153" s="45" t="s">
        <v>1048</v>
      </c>
      <c r="C1153" s="174"/>
      <c r="D1153" s="174"/>
      <c r="E1153" s="174"/>
      <c r="F1153" s="174">
        <v>0</v>
      </c>
      <c r="G1153" s="175"/>
      <c r="H1153" s="175"/>
      <c r="I1153" s="179"/>
    </row>
    <row r="1154" spans="2:9" s="146" customFormat="1" ht="18.75" customHeight="1">
      <c r="B1154" s="45" t="s">
        <v>1049</v>
      </c>
      <c r="C1154" s="174"/>
      <c r="D1154" s="174">
        <v>30</v>
      </c>
      <c r="E1154" s="174"/>
      <c r="F1154" s="174">
        <v>16</v>
      </c>
      <c r="G1154" s="175"/>
      <c r="H1154" s="175">
        <f t="shared" si="25"/>
        <v>0.53333333333333333</v>
      </c>
      <c r="I1154" s="179"/>
    </row>
    <row r="1155" spans="2:9" s="165" customFormat="1" ht="18.75" customHeight="1">
      <c r="B1155" s="114" t="s">
        <v>1050</v>
      </c>
      <c r="C1155" s="185">
        <f>C1156+C1166+C1173+C1179</f>
        <v>4599.26</v>
      </c>
      <c r="D1155" s="185">
        <f>D1156+D1166+D1173+D1179</f>
        <v>5681.91</v>
      </c>
      <c r="E1155" s="174"/>
      <c r="F1155" s="185">
        <v>4530</v>
      </c>
      <c r="G1155" s="175"/>
      <c r="H1155" s="175">
        <f t="shared" si="25"/>
        <v>0.79726711616340284</v>
      </c>
      <c r="I1155" s="186"/>
    </row>
    <row r="1156" spans="2:9" s="163" customFormat="1" ht="18.75" customHeight="1">
      <c r="B1156" s="108" t="s">
        <v>1051</v>
      </c>
      <c r="C1156" s="176">
        <f>SUBTOTAL(9,C1157:C1165)</f>
        <v>1538.3</v>
      </c>
      <c r="D1156" s="176">
        <f>SUBTOTAL(9,D1157:D1165)</f>
        <v>1611.53</v>
      </c>
      <c r="E1156" s="174"/>
      <c r="F1156" s="176">
        <v>1068</v>
      </c>
      <c r="G1156" s="175"/>
      <c r="H1156" s="175">
        <f t="shared" si="25"/>
        <v>0.66272424342084857</v>
      </c>
      <c r="I1156" s="180"/>
    </row>
    <row r="1157" spans="2:9" s="146" customFormat="1" ht="18.75" customHeight="1">
      <c r="B1157" s="45" t="s">
        <v>159</v>
      </c>
      <c r="C1157" s="174">
        <v>513.89</v>
      </c>
      <c r="D1157" s="174">
        <v>580.30999999999995</v>
      </c>
      <c r="E1157" s="174"/>
      <c r="F1157" s="174">
        <v>511</v>
      </c>
      <c r="G1157" s="175"/>
      <c r="H1157" s="175">
        <f t="shared" ref="H1157:H1220" si="26">F1157/D1157</f>
        <v>0.88056383657010917</v>
      </c>
      <c r="I1157" s="179"/>
    </row>
    <row r="1158" spans="2:9" s="146" customFormat="1" ht="18.75" customHeight="1">
      <c r="B1158" s="45" t="s">
        <v>160</v>
      </c>
      <c r="C1158" s="174"/>
      <c r="D1158" s="174"/>
      <c r="E1158" s="174"/>
      <c r="F1158" s="174">
        <v>9</v>
      </c>
      <c r="G1158" s="175"/>
      <c r="H1158" s="175"/>
      <c r="I1158" s="179"/>
    </row>
    <row r="1159" spans="2:9" s="146" customFormat="1" ht="18.75" customHeight="1">
      <c r="B1159" s="45" t="s">
        <v>161</v>
      </c>
      <c r="C1159" s="174"/>
      <c r="D1159" s="174"/>
      <c r="E1159" s="174"/>
      <c r="F1159" s="174">
        <v>0</v>
      </c>
      <c r="G1159" s="175"/>
      <c r="H1159" s="175"/>
      <c r="I1159" s="179"/>
    </row>
    <row r="1160" spans="2:9" s="146" customFormat="1" ht="18.75" customHeight="1">
      <c r="B1160" s="45" t="s">
        <v>1052</v>
      </c>
      <c r="C1160" s="174"/>
      <c r="D1160" s="174"/>
      <c r="E1160" s="174"/>
      <c r="F1160" s="174">
        <v>0</v>
      </c>
      <c r="G1160" s="175"/>
      <c r="H1160" s="175"/>
      <c r="I1160" s="179"/>
    </row>
    <row r="1161" spans="2:9" s="146" customFormat="1" ht="18.75" customHeight="1">
      <c r="B1161" s="45" t="s">
        <v>1053</v>
      </c>
      <c r="C1161" s="174">
        <v>82.41</v>
      </c>
      <c r="D1161" s="174">
        <v>89.22</v>
      </c>
      <c r="E1161" s="174"/>
      <c r="F1161" s="174">
        <v>66</v>
      </c>
      <c r="G1161" s="175"/>
      <c r="H1161" s="175">
        <f t="shared" si="26"/>
        <v>0.73974445191661065</v>
      </c>
      <c r="I1161" s="179"/>
    </row>
    <row r="1162" spans="2:9" s="146" customFormat="1" ht="18.75" customHeight="1">
      <c r="B1162" s="45" t="s">
        <v>1054</v>
      </c>
      <c r="C1162" s="174"/>
      <c r="D1162" s="174"/>
      <c r="E1162" s="174"/>
      <c r="F1162" s="174">
        <v>0</v>
      </c>
      <c r="G1162" s="175"/>
      <c r="H1162" s="175"/>
      <c r="I1162" s="179"/>
    </row>
    <row r="1163" spans="2:9" s="146" customFormat="1" ht="18.75" customHeight="1">
      <c r="B1163" s="45" t="s">
        <v>1055</v>
      </c>
      <c r="C1163" s="174"/>
      <c r="D1163" s="174"/>
      <c r="E1163" s="174"/>
      <c r="F1163" s="174">
        <v>0</v>
      </c>
      <c r="G1163" s="175"/>
      <c r="H1163" s="175"/>
      <c r="I1163" s="179"/>
    </row>
    <row r="1164" spans="2:9" s="146" customFormat="1" ht="18.75" customHeight="1">
      <c r="B1164" s="45" t="s">
        <v>168</v>
      </c>
      <c r="C1164" s="174"/>
      <c r="D1164" s="174"/>
      <c r="E1164" s="174"/>
      <c r="F1164" s="174">
        <v>0</v>
      </c>
      <c r="G1164" s="175"/>
      <c r="H1164" s="175"/>
      <c r="I1164" s="179"/>
    </row>
    <row r="1165" spans="2:9" s="146" customFormat="1" ht="18.75" customHeight="1">
      <c r="B1165" s="45" t="s">
        <v>1056</v>
      </c>
      <c r="C1165" s="174">
        <v>942</v>
      </c>
      <c r="D1165" s="174">
        <v>942</v>
      </c>
      <c r="E1165" s="174"/>
      <c r="F1165" s="174">
        <v>482</v>
      </c>
      <c r="G1165" s="175"/>
      <c r="H1165" s="175">
        <f t="shared" si="26"/>
        <v>0.51167728237791932</v>
      </c>
      <c r="I1165" s="179"/>
    </row>
    <row r="1166" spans="2:9" s="163" customFormat="1" ht="18.75" customHeight="1">
      <c r="B1166" s="108" t="s">
        <v>1057</v>
      </c>
      <c r="C1166" s="176">
        <f>SUBTOTAL(9,C1167:C1172)</f>
        <v>2560.96</v>
      </c>
      <c r="D1166" s="176">
        <f>SUBTOTAL(9,D1167:D1172)</f>
        <v>3570.38</v>
      </c>
      <c r="E1166" s="174"/>
      <c r="F1166" s="176">
        <v>2754</v>
      </c>
      <c r="G1166" s="175"/>
      <c r="H1166" s="175">
        <f t="shared" si="26"/>
        <v>0.77134646732280598</v>
      </c>
      <c r="I1166" s="180"/>
    </row>
    <row r="1167" spans="2:9" s="146" customFormat="1" ht="18.75" customHeight="1">
      <c r="B1167" s="45" t="s">
        <v>159</v>
      </c>
      <c r="C1167" s="174">
        <v>241.48</v>
      </c>
      <c r="D1167" s="174">
        <v>252.4</v>
      </c>
      <c r="E1167" s="174"/>
      <c r="F1167" s="174">
        <v>209</v>
      </c>
      <c r="G1167" s="175"/>
      <c r="H1167" s="175">
        <f t="shared" si="26"/>
        <v>0.82805071315372425</v>
      </c>
      <c r="I1167" s="179"/>
    </row>
    <row r="1168" spans="2:9" s="146" customFormat="1" ht="18.75" customHeight="1">
      <c r="B1168" s="45" t="s">
        <v>160</v>
      </c>
      <c r="C1168" s="174"/>
      <c r="D1168" s="174"/>
      <c r="E1168" s="174"/>
      <c r="F1168" s="174">
        <v>53</v>
      </c>
      <c r="G1168" s="175"/>
      <c r="H1168" s="175"/>
      <c r="I1168" s="179"/>
    </row>
    <row r="1169" spans="2:9" s="146" customFormat="1" ht="18.75" customHeight="1">
      <c r="B1169" s="45" t="s">
        <v>161</v>
      </c>
      <c r="C1169" s="174"/>
      <c r="D1169" s="174"/>
      <c r="E1169" s="174"/>
      <c r="F1169" s="174">
        <v>0</v>
      </c>
      <c r="G1169" s="175"/>
      <c r="H1169" s="175"/>
      <c r="I1169" s="179"/>
    </row>
    <row r="1170" spans="2:9" s="146" customFormat="1" ht="18.75" customHeight="1">
      <c r="B1170" s="45" t="s">
        <v>1058</v>
      </c>
      <c r="C1170" s="174">
        <v>2070</v>
      </c>
      <c r="D1170" s="174">
        <v>2070</v>
      </c>
      <c r="E1170" s="174"/>
      <c r="F1170" s="174">
        <v>1949</v>
      </c>
      <c r="G1170" s="175"/>
      <c r="H1170" s="175">
        <f t="shared" si="26"/>
        <v>0.94154589371980679</v>
      </c>
      <c r="I1170" s="179"/>
    </row>
    <row r="1171" spans="2:9" s="146" customFormat="1" ht="18.75" customHeight="1">
      <c r="B1171" s="45" t="s">
        <v>1059</v>
      </c>
      <c r="C1171" s="174">
        <v>0.48</v>
      </c>
      <c r="D1171" s="174">
        <v>0.48</v>
      </c>
      <c r="E1171" s="174"/>
      <c r="F1171" s="174">
        <v>304</v>
      </c>
      <c r="G1171" s="175"/>
      <c r="H1171" s="175">
        <f t="shared" si="26"/>
        <v>633.33333333333337</v>
      </c>
      <c r="I1171" s="179"/>
    </row>
    <row r="1172" spans="2:9" s="146" customFormat="1" ht="18.75" customHeight="1">
      <c r="B1172" s="45" t="s">
        <v>1060</v>
      </c>
      <c r="C1172" s="174">
        <v>249</v>
      </c>
      <c r="D1172" s="174">
        <v>1247.5</v>
      </c>
      <c r="E1172" s="174"/>
      <c r="F1172" s="174">
        <v>239</v>
      </c>
      <c r="G1172" s="175"/>
      <c r="H1172" s="175">
        <f t="shared" si="26"/>
        <v>0.19158316633266534</v>
      </c>
      <c r="I1172" s="179"/>
    </row>
    <row r="1173" spans="2:9" s="163" customFormat="1" ht="18.75" customHeight="1">
      <c r="B1173" s="108" t="s">
        <v>1061</v>
      </c>
      <c r="C1173" s="176">
        <v>500</v>
      </c>
      <c r="D1173" s="176">
        <v>500</v>
      </c>
      <c r="E1173" s="174"/>
      <c r="F1173" s="176">
        <v>286</v>
      </c>
      <c r="G1173" s="175"/>
      <c r="H1173" s="175">
        <f t="shared" si="26"/>
        <v>0.57199999999999995</v>
      </c>
      <c r="I1173" s="180"/>
    </row>
    <row r="1174" spans="2:9" s="146" customFormat="1" ht="18.75" customHeight="1">
      <c r="B1174" s="45" t="s">
        <v>159</v>
      </c>
      <c r="C1174" s="174"/>
      <c r="D1174" s="174"/>
      <c r="E1174" s="174"/>
      <c r="F1174" s="174">
        <v>0</v>
      </c>
      <c r="G1174" s="175"/>
      <c r="H1174" s="175"/>
      <c r="I1174" s="179"/>
    </row>
    <row r="1175" spans="2:9" s="146" customFormat="1" ht="18.75" customHeight="1">
      <c r="B1175" s="45" t="s">
        <v>160</v>
      </c>
      <c r="C1175" s="174"/>
      <c r="D1175" s="174"/>
      <c r="E1175" s="174"/>
      <c r="F1175" s="174">
        <v>0</v>
      </c>
      <c r="G1175" s="175"/>
      <c r="H1175" s="175"/>
      <c r="I1175" s="179"/>
    </row>
    <row r="1176" spans="2:9" s="146" customFormat="1" ht="18.75" customHeight="1">
      <c r="B1176" s="45" t="s">
        <v>161</v>
      </c>
      <c r="C1176" s="174"/>
      <c r="D1176" s="174"/>
      <c r="E1176" s="174"/>
      <c r="F1176" s="174">
        <v>0</v>
      </c>
      <c r="G1176" s="175"/>
      <c r="H1176" s="175"/>
      <c r="I1176" s="179"/>
    </row>
    <row r="1177" spans="2:9" s="146" customFormat="1" ht="18.75" customHeight="1">
      <c r="B1177" s="45" t="s">
        <v>1062</v>
      </c>
      <c r="C1177" s="174"/>
      <c r="D1177" s="174"/>
      <c r="E1177" s="174"/>
      <c r="F1177" s="174">
        <v>0</v>
      </c>
      <c r="G1177" s="175"/>
      <c r="H1177" s="175"/>
      <c r="I1177" s="179"/>
    </row>
    <row r="1178" spans="2:9" s="146" customFormat="1" ht="18.75" customHeight="1">
      <c r="B1178" s="45" t="s">
        <v>1063</v>
      </c>
      <c r="C1178" s="174">
        <v>500</v>
      </c>
      <c r="D1178" s="174">
        <v>500</v>
      </c>
      <c r="E1178" s="174"/>
      <c r="F1178" s="174">
        <v>286</v>
      </c>
      <c r="G1178" s="175"/>
      <c r="H1178" s="175">
        <f t="shared" si="26"/>
        <v>0.57199999999999995</v>
      </c>
      <c r="I1178" s="179"/>
    </row>
    <row r="1179" spans="2:9" s="146" customFormat="1" ht="18.75" customHeight="1">
      <c r="B1179" s="30" t="s">
        <v>1064</v>
      </c>
      <c r="C1179" s="174"/>
      <c r="D1179" s="174"/>
      <c r="E1179" s="174"/>
      <c r="F1179" s="174">
        <v>422</v>
      </c>
      <c r="G1179" s="175"/>
      <c r="H1179" s="175"/>
      <c r="I1179" s="179"/>
    </row>
    <row r="1180" spans="2:9" s="146" customFormat="1" ht="18.75" customHeight="1">
      <c r="B1180" s="45" t="s">
        <v>1065</v>
      </c>
      <c r="C1180" s="174"/>
      <c r="D1180" s="174"/>
      <c r="E1180" s="174"/>
      <c r="F1180" s="174">
        <v>0</v>
      </c>
      <c r="G1180" s="175"/>
      <c r="H1180" s="175"/>
      <c r="I1180" s="179"/>
    </row>
    <row r="1181" spans="2:9" s="146" customFormat="1" ht="18.75" customHeight="1">
      <c r="B1181" s="45" t="s">
        <v>1066</v>
      </c>
      <c r="C1181" s="174"/>
      <c r="D1181" s="174"/>
      <c r="E1181" s="174"/>
      <c r="F1181" s="174">
        <v>422</v>
      </c>
      <c r="G1181" s="175"/>
      <c r="H1181" s="175"/>
      <c r="I1181" s="179"/>
    </row>
    <row r="1182" spans="2:9" s="165" customFormat="1" ht="18.75" customHeight="1">
      <c r="B1182" s="114" t="s">
        <v>1067</v>
      </c>
      <c r="C1182" s="185"/>
      <c r="D1182" s="185"/>
      <c r="E1182" s="174"/>
      <c r="F1182" s="185">
        <v>0</v>
      </c>
      <c r="G1182" s="175"/>
      <c r="H1182" s="175"/>
      <c r="I1182" s="186"/>
    </row>
    <row r="1183" spans="2:9" s="146" customFormat="1" ht="18.75" customHeight="1">
      <c r="B1183" s="30" t="s">
        <v>1068</v>
      </c>
      <c r="C1183" s="174"/>
      <c r="D1183" s="174"/>
      <c r="E1183" s="174"/>
      <c r="F1183" s="174">
        <v>0</v>
      </c>
      <c r="G1183" s="175"/>
      <c r="H1183" s="175"/>
      <c r="I1183" s="179"/>
    </row>
    <row r="1184" spans="2:9" s="146" customFormat="1" ht="18.75" customHeight="1">
      <c r="B1184" s="45" t="s">
        <v>159</v>
      </c>
      <c r="C1184" s="174"/>
      <c r="D1184" s="174"/>
      <c r="E1184" s="174"/>
      <c r="F1184" s="174">
        <v>0</v>
      </c>
      <c r="G1184" s="175"/>
      <c r="H1184" s="175"/>
      <c r="I1184" s="179"/>
    </row>
    <row r="1185" spans="2:9" s="146" customFormat="1" ht="18.75" customHeight="1">
      <c r="B1185" s="45" t="s">
        <v>160</v>
      </c>
      <c r="C1185" s="174"/>
      <c r="D1185" s="174"/>
      <c r="E1185" s="174"/>
      <c r="F1185" s="174">
        <v>0</v>
      </c>
      <c r="G1185" s="175"/>
      <c r="H1185" s="175"/>
      <c r="I1185" s="179"/>
    </row>
    <row r="1186" spans="2:9" s="146" customFormat="1" ht="18.75" customHeight="1">
      <c r="B1186" s="45" t="s">
        <v>161</v>
      </c>
      <c r="C1186" s="174"/>
      <c r="D1186" s="174"/>
      <c r="E1186" s="174"/>
      <c r="F1186" s="174">
        <v>0</v>
      </c>
      <c r="G1186" s="175"/>
      <c r="H1186" s="175"/>
      <c r="I1186" s="179"/>
    </row>
    <row r="1187" spans="2:9" s="146" customFormat="1" ht="18.75" customHeight="1">
      <c r="B1187" s="45" t="s">
        <v>1069</v>
      </c>
      <c r="C1187" s="174"/>
      <c r="D1187" s="174"/>
      <c r="E1187" s="174"/>
      <c r="F1187" s="174">
        <v>0</v>
      </c>
      <c r="G1187" s="175"/>
      <c r="H1187" s="175"/>
      <c r="I1187" s="179"/>
    </row>
    <row r="1188" spans="2:9" s="146" customFormat="1" ht="18.75" customHeight="1">
      <c r="B1188" s="45" t="s">
        <v>168</v>
      </c>
      <c r="C1188" s="174"/>
      <c r="D1188" s="174"/>
      <c r="E1188" s="174"/>
      <c r="F1188" s="174">
        <v>0</v>
      </c>
      <c r="G1188" s="175"/>
      <c r="H1188" s="175"/>
      <c r="I1188" s="179"/>
    </row>
    <row r="1189" spans="2:9" s="146" customFormat="1" ht="18.75" customHeight="1">
      <c r="B1189" s="45" t="s">
        <v>1070</v>
      </c>
      <c r="C1189" s="174"/>
      <c r="D1189" s="174"/>
      <c r="E1189" s="174"/>
      <c r="F1189" s="174">
        <v>0</v>
      </c>
      <c r="G1189" s="175"/>
      <c r="H1189" s="175"/>
      <c r="I1189" s="179"/>
    </row>
    <row r="1190" spans="2:9" s="146" customFormat="1" ht="18.75" customHeight="1">
      <c r="B1190" s="30" t="s">
        <v>1071</v>
      </c>
      <c r="C1190" s="174"/>
      <c r="D1190" s="174"/>
      <c r="E1190" s="174"/>
      <c r="F1190" s="174">
        <v>0</v>
      </c>
      <c r="G1190" s="175"/>
      <c r="H1190" s="175"/>
      <c r="I1190" s="179"/>
    </row>
    <row r="1191" spans="2:9" s="146" customFormat="1" ht="18.75" customHeight="1">
      <c r="B1191" s="45" t="s">
        <v>1072</v>
      </c>
      <c r="C1191" s="174"/>
      <c r="D1191" s="174"/>
      <c r="E1191" s="174"/>
      <c r="F1191" s="174">
        <v>0</v>
      </c>
      <c r="G1191" s="175"/>
      <c r="H1191" s="175"/>
      <c r="I1191" s="179"/>
    </row>
    <row r="1192" spans="2:9" s="146" customFormat="1" ht="18.75" customHeight="1">
      <c r="B1192" s="45" t="s">
        <v>1073</v>
      </c>
      <c r="C1192" s="174"/>
      <c r="D1192" s="174"/>
      <c r="E1192" s="174"/>
      <c r="F1192" s="174">
        <v>0</v>
      </c>
      <c r="G1192" s="175"/>
      <c r="H1192" s="175"/>
      <c r="I1192" s="179"/>
    </row>
    <row r="1193" spans="2:9" s="146" customFormat="1" ht="18.75" customHeight="1">
      <c r="B1193" s="45" t="s">
        <v>1074</v>
      </c>
      <c r="C1193" s="174"/>
      <c r="D1193" s="174"/>
      <c r="E1193" s="174"/>
      <c r="F1193" s="174">
        <v>0</v>
      </c>
      <c r="G1193" s="175"/>
      <c r="H1193" s="175"/>
      <c r="I1193" s="179"/>
    </row>
    <row r="1194" spans="2:9" s="146" customFormat="1" ht="18.75" customHeight="1">
      <c r="B1194" s="45" t="s">
        <v>1075</v>
      </c>
      <c r="C1194" s="174"/>
      <c r="D1194" s="174"/>
      <c r="E1194" s="174"/>
      <c r="F1194" s="174">
        <v>0</v>
      </c>
      <c r="G1194" s="175"/>
      <c r="H1194" s="175"/>
      <c r="I1194" s="179"/>
    </row>
    <row r="1195" spans="2:9" s="146" customFormat="1" ht="18.75" customHeight="1">
      <c r="B1195" s="45" t="s">
        <v>1076</v>
      </c>
      <c r="C1195" s="174"/>
      <c r="D1195" s="174"/>
      <c r="E1195" s="174"/>
      <c r="F1195" s="174">
        <v>0</v>
      </c>
      <c r="G1195" s="175"/>
      <c r="H1195" s="175"/>
      <c r="I1195" s="179"/>
    </row>
    <row r="1196" spans="2:9" s="146" customFormat="1" ht="18.75" customHeight="1">
      <c r="B1196" s="45" t="s">
        <v>1077</v>
      </c>
      <c r="C1196" s="174"/>
      <c r="D1196" s="174"/>
      <c r="E1196" s="174"/>
      <c r="F1196" s="174">
        <v>0</v>
      </c>
      <c r="G1196" s="175"/>
      <c r="H1196" s="175"/>
      <c r="I1196" s="179"/>
    </row>
    <row r="1197" spans="2:9" s="146" customFormat="1" ht="18.75" customHeight="1">
      <c r="B1197" s="45" t="s">
        <v>1078</v>
      </c>
      <c r="C1197" s="174"/>
      <c r="D1197" s="174"/>
      <c r="E1197" s="174"/>
      <c r="F1197" s="174">
        <v>0</v>
      </c>
      <c r="G1197" s="175"/>
      <c r="H1197" s="175"/>
      <c r="I1197" s="179"/>
    </row>
    <row r="1198" spans="2:9" s="146" customFormat="1" ht="18.75" customHeight="1">
      <c r="B1198" s="45" t="s">
        <v>1079</v>
      </c>
      <c r="C1198" s="174"/>
      <c r="D1198" s="174"/>
      <c r="E1198" s="174"/>
      <c r="F1198" s="174">
        <v>0</v>
      </c>
      <c r="G1198" s="175"/>
      <c r="H1198" s="175"/>
      <c r="I1198" s="179"/>
    </row>
    <row r="1199" spans="2:9" s="146" customFormat="1" ht="18.75" customHeight="1">
      <c r="B1199" s="45" t="s">
        <v>1080</v>
      </c>
      <c r="C1199" s="174"/>
      <c r="D1199" s="174"/>
      <c r="E1199" s="174"/>
      <c r="F1199" s="174">
        <v>0</v>
      </c>
      <c r="G1199" s="175"/>
      <c r="H1199" s="175"/>
      <c r="I1199" s="179"/>
    </row>
    <row r="1200" spans="2:9" s="146" customFormat="1" ht="18.75" customHeight="1">
      <c r="B1200" s="30" t="s">
        <v>1081</v>
      </c>
      <c r="C1200" s="174"/>
      <c r="D1200" s="174"/>
      <c r="E1200" s="174"/>
      <c r="F1200" s="174">
        <v>0</v>
      </c>
      <c r="G1200" s="175"/>
      <c r="H1200" s="175"/>
      <c r="I1200" s="179"/>
    </row>
    <row r="1201" spans="2:9" s="146" customFormat="1" ht="18.75" customHeight="1">
      <c r="B1201" s="45" t="s">
        <v>1082</v>
      </c>
      <c r="C1201" s="174"/>
      <c r="D1201" s="174"/>
      <c r="E1201" s="174"/>
      <c r="F1201" s="174">
        <v>0</v>
      </c>
      <c r="G1201" s="175"/>
      <c r="H1201" s="175"/>
      <c r="I1201" s="179"/>
    </row>
    <row r="1202" spans="2:9" s="146" customFormat="1" ht="18.75" customHeight="1">
      <c r="B1202" s="45" t="s">
        <v>1083</v>
      </c>
      <c r="C1202" s="174"/>
      <c r="D1202" s="174"/>
      <c r="E1202" s="174"/>
      <c r="F1202" s="174">
        <v>0</v>
      </c>
      <c r="G1202" s="175"/>
      <c r="H1202" s="175"/>
      <c r="I1202" s="179"/>
    </row>
    <row r="1203" spans="2:9" s="146" customFormat="1" ht="18.75" customHeight="1">
      <c r="B1203" s="45" t="s">
        <v>1084</v>
      </c>
      <c r="C1203" s="174"/>
      <c r="D1203" s="174"/>
      <c r="E1203" s="174"/>
      <c r="F1203" s="174">
        <v>0</v>
      </c>
      <c r="G1203" s="175"/>
      <c r="H1203" s="175"/>
      <c r="I1203" s="179"/>
    </row>
    <row r="1204" spans="2:9" s="146" customFormat="1" ht="18.75" customHeight="1">
      <c r="B1204" s="45" t="s">
        <v>1085</v>
      </c>
      <c r="C1204" s="174"/>
      <c r="D1204" s="174"/>
      <c r="E1204" s="174"/>
      <c r="F1204" s="174">
        <v>0</v>
      </c>
      <c r="G1204" s="175"/>
      <c r="H1204" s="175"/>
      <c r="I1204" s="179"/>
    </row>
    <row r="1205" spans="2:9" s="146" customFormat="1" ht="18.75" customHeight="1">
      <c r="B1205" s="45" t="s">
        <v>1086</v>
      </c>
      <c r="C1205" s="174"/>
      <c r="D1205" s="174"/>
      <c r="E1205" s="174"/>
      <c r="F1205" s="174">
        <v>0</v>
      </c>
      <c r="G1205" s="175"/>
      <c r="H1205" s="175"/>
      <c r="I1205" s="179"/>
    </row>
    <row r="1206" spans="2:9" s="146" customFormat="1" ht="18.75" customHeight="1">
      <c r="B1206" s="30" t="s">
        <v>1087</v>
      </c>
      <c r="C1206" s="174"/>
      <c r="D1206" s="174"/>
      <c r="E1206" s="174"/>
      <c r="F1206" s="174">
        <v>0</v>
      </c>
      <c r="G1206" s="175"/>
      <c r="H1206" s="175"/>
      <c r="I1206" s="179"/>
    </row>
    <row r="1207" spans="2:9" s="146" customFormat="1" ht="18.75" customHeight="1">
      <c r="B1207" s="45" t="s">
        <v>1088</v>
      </c>
      <c r="C1207" s="174"/>
      <c r="D1207" s="174"/>
      <c r="E1207" s="174"/>
      <c r="F1207" s="174">
        <v>0</v>
      </c>
      <c r="G1207" s="175"/>
      <c r="H1207" s="175"/>
      <c r="I1207" s="179"/>
    </row>
    <row r="1208" spans="2:9" s="146" customFormat="1" ht="18.75" customHeight="1">
      <c r="B1208" s="45" t="s">
        <v>1089</v>
      </c>
      <c r="C1208" s="174"/>
      <c r="D1208" s="174"/>
      <c r="E1208" s="174"/>
      <c r="F1208" s="174">
        <v>0</v>
      </c>
      <c r="G1208" s="175"/>
      <c r="H1208" s="175"/>
      <c r="I1208" s="179"/>
    </row>
    <row r="1209" spans="2:9" s="146" customFormat="1" ht="18.75" customHeight="1">
      <c r="B1209" s="30" t="s">
        <v>1090</v>
      </c>
      <c r="C1209" s="174"/>
      <c r="D1209" s="174"/>
      <c r="E1209" s="174"/>
      <c r="F1209" s="174">
        <v>0</v>
      </c>
      <c r="G1209" s="175"/>
      <c r="H1209" s="175"/>
      <c r="I1209" s="179"/>
    </row>
    <row r="1210" spans="2:9" s="146" customFormat="1" ht="18.75" customHeight="1">
      <c r="B1210" s="45" t="s">
        <v>1091</v>
      </c>
      <c r="C1210" s="174"/>
      <c r="D1210" s="174"/>
      <c r="E1210" s="174"/>
      <c r="F1210" s="174">
        <v>0</v>
      </c>
      <c r="G1210" s="175"/>
      <c r="H1210" s="175"/>
      <c r="I1210" s="179"/>
    </row>
    <row r="1211" spans="2:9" s="165" customFormat="1" ht="18.75" customHeight="1">
      <c r="B1211" s="114" t="s">
        <v>1092</v>
      </c>
      <c r="C1211" s="185">
        <v>120</v>
      </c>
      <c r="D1211" s="185">
        <v>120</v>
      </c>
      <c r="E1211" s="174"/>
      <c r="F1211" s="185">
        <v>130</v>
      </c>
      <c r="G1211" s="175"/>
      <c r="H1211" s="175">
        <f t="shared" si="26"/>
        <v>1.0833333333333333</v>
      </c>
      <c r="I1211" s="186"/>
    </row>
    <row r="1212" spans="2:9" s="146" customFormat="1" ht="18.75" customHeight="1">
      <c r="B1212" s="30" t="s">
        <v>1093</v>
      </c>
      <c r="C1212" s="174"/>
      <c r="D1212" s="174"/>
      <c r="E1212" s="174"/>
      <c r="F1212" s="174">
        <v>0</v>
      </c>
      <c r="G1212" s="175"/>
      <c r="H1212" s="175"/>
      <c r="I1212" s="179"/>
    </row>
    <row r="1213" spans="2:9" s="146" customFormat="1" ht="18.75" customHeight="1">
      <c r="B1213" s="30" t="s">
        <v>1094</v>
      </c>
      <c r="C1213" s="174"/>
      <c r="D1213" s="174"/>
      <c r="E1213" s="174"/>
      <c r="F1213" s="174">
        <v>0</v>
      </c>
      <c r="G1213" s="175"/>
      <c r="H1213" s="175"/>
      <c r="I1213" s="179"/>
    </row>
    <row r="1214" spans="2:9" s="146" customFormat="1" ht="18.75" customHeight="1">
      <c r="B1214" s="30" t="s">
        <v>1095</v>
      </c>
      <c r="C1214" s="174"/>
      <c r="D1214" s="174"/>
      <c r="E1214" s="174"/>
      <c r="F1214" s="174">
        <v>0</v>
      </c>
      <c r="G1214" s="175"/>
      <c r="H1214" s="175"/>
      <c r="I1214" s="179"/>
    </row>
    <row r="1215" spans="2:9" s="146" customFormat="1" ht="18.75" customHeight="1">
      <c r="B1215" s="30" t="s">
        <v>1096</v>
      </c>
      <c r="C1215" s="174"/>
      <c r="D1215" s="174"/>
      <c r="E1215" s="174"/>
      <c r="F1215" s="174">
        <v>0</v>
      </c>
      <c r="G1215" s="175"/>
      <c r="H1215" s="175"/>
      <c r="I1215" s="179"/>
    </row>
    <row r="1216" spans="2:9" s="146" customFormat="1" ht="18.75" customHeight="1">
      <c r="B1216" s="30" t="s">
        <v>1097</v>
      </c>
      <c r="C1216" s="174"/>
      <c r="D1216" s="174"/>
      <c r="E1216" s="174"/>
      <c r="F1216" s="174">
        <v>0</v>
      </c>
      <c r="G1216" s="175"/>
      <c r="H1216" s="175"/>
      <c r="I1216" s="179"/>
    </row>
    <row r="1217" spans="2:9" s="146" customFormat="1" ht="18.75" customHeight="1">
      <c r="B1217" s="30" t="s">
        <v>833</v>
      </c>
      <c r="C1217" s="174"/>
      <c r="D1217" s="174"/>
      <c r="E1217" s="174"/>
      <c r="F1217" s="174">
        <v>0</v>
      </c>
      <c r="G1217" s="175"/>
      <c r="H1217" s="175"/>
      <c r="I1217" s="179"/>
    </row>
    <row r="1218" spans="2:9" s="146" customFormat="1" ht="18.75" customHeight="1">
      <c r="B1218" s="30" t="s">
        <v>1098</v>
      </c>
      <c r="C1218" s="174"/>
      <c r="D1218" s="174"/>
      <c r="E1218" s="174"/>
      <c r="F1218" s="174">
        <v>0</v>
      </c>
      <c r="G1218" s="175"/>
      <c r="H1218" s="175"/>
      <c r="I1218" s="179"/>
    </row>
    <row r="1219" spans="2:9" s="146" customFormat="1" ht="18.75" customHeight="1">
      <c r="B1219" s="30" t="s">
        <v>1099</v>
      </c>
      <c r="C1219" s="174"/>
      <c r="D1219" s="174"/>
      <c r="E1219" s="174"/>
      <c r="F1219" s="174">
        <v>0</v>
      </c>
      <c r="G1219" s="175"/>
      <c r="H1219" s="175"/>
      <c r="I1219" s="179"/>
    </row>
    <row r="1220" spans="2:9" s="146" customFormat="1" ht="18.75" customHeight="1">
      <c r="B1220" s="30" t="s">
        <v>1100</v>
      </c>
      <c r="C1220" s="174">
        <v>120</v>
      </c>
      <c r="D1220" s="174">
        <v>120</v>
      </c>
      <c r="E1220" s="174"/>
      <c r="F1220" s="174">
        <v>130</v>
      </c>
      <c r="G1220" s="175"/>
      <c r="H1220" s="175">
        <f t="shared" si="26"/>
        <v>1.0833333333333333</v>
      </c>
      <c r="I1220" s="179"/>
    </row>
    <row r="1221" spans="2:9" s="165" customFormat="1" ht="18.75" customHeight="1">
      <c r="B1221" s="114" t="s">
        <v>1101</v>
      </c>
      <c r="C1221" s="185">
        <f>C1222+C1261+C1270+C1283</f>
        <v>3860</v>
      </c>
      <c r="D1221" s="185">
        <v>3072</v>
      </c>
      <c r="E1221" s="174"/>
      <c r="F1221" s="185">
        <v>3577</v>
      </c>
      <c r="G1221" s="175"/>
      <c r="H1221" s="175">
        <f t="shared" ref="H1221:H1283" si="27">F1221/D1221</f>
        <v>1.1643880208333333</v>
      </c>
      <c r="I1221" s="186"/>
    </row>
    <row r="1222" spans="2:9" s="163" customFormat="1" ht="18.75" customHeight="1">
      <c r="B1222" s="108" t="s">
        <v>1102</v>
      </c>
      <c r="C1222" s="176">
        <v>3695</v>
      </c>
      <c r="D1222" s="176">
        <f>SUBTOTAL(9,D1223:D1241)</f>
        <v>2865.91</v>
      </c>
      <c r="E1222" s="174"/>
      <c r="F1222" s="176">
        <v>3347</v>
      </c>
      <c r="G1222" s="175"/>
      <c r="H1222" s="175">
        <f t="shared" si="27"/>
        <v>1.16786640194563</v>
      </c>
      <c r="I1222" s="180"/>
    </row>
    <row r="1223" spans="2:9" s="146" customFormat="1" ht="18.75" customHeight="1">
      <c r="B1223" s="45" t="s">
        <v>159</v>
      </c>
      <c r="C1223" s="174">
        <v>775.21</v>
      </c>
      <c r="D1223" s="174">
        <v>803.72</v>
      </c>
      <c r="E1223" s="174"/>
      <c r="F1223" s="174">
        <v>499</v>
      </c>
      <c r="G1223" s="175"/>
      <c r="H1223" s="175">
        <f t="shared" si="27"/>
        <v>0.62086298710993881</v>
      </c>
      <c r="I1223" s="179"/>
    </row>
    <row r="1224" spans="2:9" s="146" customFormat="1" ht="18.75" customHeight="1">
      <c r="B1224" s="45" t="s">
        <v>160</v>
      </c>
      <c r="C1224" s="174">
        <v>15</v>
      </c>
      <c r="D1224" s="174">
        <v>15</v>
      </c>
      <c r="E1224" s="174"/>
      <c r="F1224" s="174">
        <v>87</v>
      </c>
      <c r="G1224" s="175"/>
      <c r="H1224" s="175">
        <f t="shared" si="27"/>
        <v>5.8</v>
      </c>
      <c r="I1224" s="179"/>
    </row>
    <row r="1225" spans="2:9" s="146" customFormat="1" ht="18.75" customHeight="1">
      <c r="B1225" s="45" t="s">
        <v>161</v>
      </c>
      <c r="C1225" s="174"/>
      <c r="D1225" s="174"/>
      <c r="E1225" s="174"/>
      <c r="F1225" s="174">
        <v>0</v>
      </c>
      <c r="G1225" s="175"/>
      <c r="H1225" s="175"/>
      <c r="I1225" s="179"/>
    </row>
    <row r="1226" spans="2:9" s="146" customFormat="1" ht="18.75" customHeight="1">
      <c r="B1226" s="45" t="s">
        <v>1103</v>
      </c>
      <c r="C1226" s="174">
        <v>618.41999999999996</v>
      </c>
      <c r="D1226" s="174">
        <v>698.42</v>
      </c>
      <c r="E1226" s="174"/>
      <c r="F1226" s="174">
        <v>584</v>
      </c>
      <c r="G1226" s="175"/>
      <c r="H1226" s="175">
        <f t="shared" si="27"/>
        <v>0.83617307637238347</v>
      </c>
      <c r="I1226" s="179"/>
    </row>
    <row r="1227" spans="2:9" s="146" customFormat="1" ht="18.75" customHeight="1">
      <c r="B1227" s="45" t="s">
        <v>1104</v>
      </c>
      <c r="C1227" s="174">
        <v>5</v>
      </c>
      <c r="D1227" s="174">
        <v>5</v>
      </c>
      <c r="E1227" s="174"/>
      <c r="F1227" s="174">
        <v>0</v>
      </c>
      <c r="G1227" s="175"/>
      <c r="H1227" s="175">
        <f t="shared" si="27"/>
        <v>0</v>
      </c>
      <c r="I1227" s="179"/>
    </row>
    <row r="1228" spans="2:9" s="146" customFormat="1" ht="18.75" customHeight="1">
      <c r="B1228" s="45" t="s">
        <v>1105</v>
      </c>
      <c r="C1228" s="174">
        <v>13</v>
      </c>
      <c r="D1228" s="174">
        <v>13</v>
      </c>
      <c r="E1228" s="174"/>
      <c r="F1228" s="174">
        <v>0</v>
      </c>
      <c r="G1228" s="175"/>
      <c r="H1228" s="175">
        <f t="shared" si="27"/>
        <v>0</v>
      </c>
      <c r="I1228" s="179"/>
    </row>
    <row r="1229" spans="2:9" s="146" customFormat="1" ht="18.75" customHeight="1">
      <c r="B1229" s="45" t="s">
        <v>1106</v>
      </c>
      <c r="C1229" s="174"/>
      <c r="D1229" s="174"/>
      <c r="E1229" s="174"/>
      <c r="F1229" s="174">
        <v>0</v>
      </c>
      <c r="G1229" s="175"/>
      <c r="H1229" s="175"/>
      <c r="I1229" s="179"/>
    </row>
    <row r="1230" spans="2:9" s="146" customFormat="1" ht="18.75" customHeight="1">
      <c r="B1230" s="45" t="s">
        <v>1107</v>
      </c>
      <c r="C1230" s="174"/>
      <c r="D1230" s="174"/>
      <c r="E1230" s="174"/>
      <c r="F1230" s="174">
        <v>0</v>
      </c>
      <c r="G1230" s="175"/>
      <c r="H1230" s="175"/>
      <c r="I1230" s="179"/>
    </row>
    <row r="1231" spans="2:9" s="146" customFormat="1" ht="18.75" customHeight="1">
      <c r="B1231" s="45" t="s">
        <v>1108</v>
      </c>
      <c r="C1231" s="174"/>
      <c r="D1231" s="174"/>
      <c r="E1231" s="174"/>
      <c r="F1231" s="174">
        <v>0</v>
      </c>
      <c r="G1231" s="175"/>
      <c r="H1231" s="175"/>
      <c r="I1231" s="179"/>
    </row>
    <row r="1232" spans="2:9" s="146" customFormat="1" ht="18.75" customHeight="1">
      <c r="B1232" s="45" t="s">
        <v>1109</v>
      </c>
      <c r="C1232" s="174">
        <v>104</v>
      </c>
      <c r="D1232" s="174">
        <v>104</v>
      </c>
      <c r="E1232" s="174"/>
      <c r="F1232" s="174">
        <v>95</v>
      </c>
      <c r="G1232" s="175"/>
      <c r="H1232" s="175">
        <f t="shared" si="27"/>
        <v>0.91346153846153844</v>
      </c>
      <c r="I1232" s="179"/>
    </row>
    <row r="1233" spans="2:9" s="146" customFormat="1" ht="18.75" customHeight="1">
      <c r="B1233" s="45" t="s">
        <v>1110</v>
      </c>
      <c r="C1233" s="174"/>
      <c r="D1233" s="174">
        <v>57</v>
      </c>
      <c r="E1233" s="174"/>
      <c r="F1233" s="174">
        <v>69</v>
      </c>
      <c r="G1233" s="175"/>
      <c r="H1233" s="175">
        <f t="shared" si="27"/>
        <v>1.2105263157894737</v>
      </c>
      <c r="I1233" s="179"/>
    </row>
    <row r="1234" spans="2:9" s="146" customFormat="1" ht="18.75" customHeight="1">
      <c r="B1234" s="45" t="s">
        <v>1111</v>
      </c>
      <c r="C1234" s="174"/>
      <c r="D1234" s="174"/>
      <c r="E1234" s="174"/>
      <c r="F1234" s="174">
        <v>0</v>
      </c>
      <c r="G1234" s="175"/>
      <c r="H1234" s="175"/>
      <c r="I1234" s="179"/>
    </row>
    <row r="1235" spans="2:9" s="146" customFormat="1" ht="18.75" customHeight="1">
      <c r="B1235" s="45" t="s">
        <v>1112</v>
      </c>
      <c r="C1235" s="174"/>
      <c r="D1235" s="174"/>
      <c r="E1235" s="174"/>
      <c r="F1235" s="174">
        <v>0</v>
      </c>
      <c r="G1235" s="175"/>
      <c r="H1235" s="175"/>
      <c r="I1235" s="179"/>
    </row>
    <row r="1236" spans="2:9" s="146" customFormat="1" ht="18.75" customHeight="1">
      <c r="B1236" s="45" t="s">
        <v>1113</v>
      </c>
      <c r="C1236" s="174"/>
      <c r="D1236" s="174">
        <v>54</v>
      </c>
      <c r="E1236" s="174"/>
      <c r="F1236" s="174">
        <v>50</v>
      </c>
      <c r="G1236" s="175"/>
      <c r="H1236" s="175">
        <f t="shared" si="27"/>
        <v>0.92592592592592593</v>
      </c>
      <c r="I1236" s="179"/>
    </row>
    <row r="1237" spans="2:9" s="146" customFormat="1" ht="18.75" customHeight="1">
      <c r="B1237" s="45" t="s">
        <v>1114</v>
      </c>
      <c r="C1237" s="174"/>
      <c r="D1237" s="174"/>
      <c r="E1237" s="174"/>
      <c r="F1237" s="174">
        <v>0</v>
      </c>
      <c r="G1237" s="175"/>
      <c r="H1237" s="175"/>
      <c r="I1237" s="179"/>
    </row>
    <row r="1238" spans="2:9" s="146" customFormat="1" ht="18.75" customHeight="1">
      <c r="B1238" s="45" t="s">
        <v>1115</v>
      </c>
      <c r="C1238" s="174"/>
      <c r="D1238" s="174"/>
      <c r="E1238" s="174"/>
      <c r="F1238" s="174">
        <v>0</v>
      </c>
      <c r="G1238" s="175"/>
      <c r="H1238" s="175"/>
      <c r="I1238" s="179"/>
    </row>
    <row r="1239" spans="2:9" s="146" customFormat="1" ht="18.75" customHeight="1">
      <c r="B1239" s="45" t="s">
        <v>1116</v>
      </c>
      <c r="C1239" s="174"/>
      <c r="D1239" s="174"/>
      <c r="E1239" s="174"/>
      <c r="F1239" s="174">
        <v>0</v>
      </c>
      <c r="G1239" s="175"/>
      <c r="H1239" s="175"/>
      <c r="I1239" s="179"/>
    </row>
    <row r="1240" spans="2:9" s="146" customFormat="1" ht="18.75" customHeight="1">
      <c r="B1240" s="45" t="s">
        <v>168</v>
      </c>
      <c r="C1240" s="174">
        <v>153.54</v>
      </c>
      <c r="D1240" s="174">
        <v>205.54</v>
      </c>
      <c r="E1240" s="174"/>
      <c r="F1240" s="174">
        <v>264</v>
      </c>
      <c r="G1240" s="175"/>
      <c r="H1240" s="175">
        <f t="shared" si="27"/>
        <v>1.2844215237909897</v>
      </c>
      <c r="I1240" s="179"/>
    </row>
    <row r="1241" spans="2:9" s="146" customFormat="1" ht="18.75" customHeight="1">
      <c r="B1241" s="45" t="s">
        <v>1117</v>
      </c>
      <c r="C1241" s="174">
        <v>2010.23</v>
      </c>
      <c r="D1241" s="174">
        <v>910.23</v>
      </c>
      <c r="E1241" s="174"/>
      <c r="F1241" s="174">
        <v>1699</v>
      </c>
      <c r="G1241" s="175"/>
      <c r="H1241" s="175">
        <f t="shared" si="27"/>
        <v>1.8665611988178812</v>
      </c>
      <c r="I1241" s="179"/>
    </row>
    <row r="1242" spans="2:9" s="163" customFormat="1" ht="18.75" customHeight="1">
      <c r="B1242" s="108" t="s">
        <v>1118</v>
      </c>
      <c r="C1242" s="176"/>
      <c r="D1242" s="176"/>
      <c r="E1242" s="174"/>
      <c r="F1242" s="176">
        <v>0</v>
      </c>
      <c r="G1242" s="175"/>
      <c r="H1242" s="175"/>
      <c r="I1242" s="180"/>
    </row>
    <row r="1243" spans="2:9" s="146" customFormat="1" ht="18.75" customHeight="1">
      <c r="B1243" s="45" t="s">
        <v>159</v>
      </c>
      <c r="C1243" s="174"/>
      <c r="D1243" s="174"/>
      <c r="E1243" s="174"/>
      <c r="F1243" s="174">
        <v>0</v>
      </c>
      <c r="G1243" s="175"/>
      <c r="H1243" s="175"/>
      <c r="I1243" s="179"/>
    </row>
    <row r="1244" spans="2:9" s="146" customFormat="1" ht="18.75" customHeight="1">
      <c r="B1244" s="45" t="s">
        <v>160</v>
      </c>
      <c r="C1244" s="174"/>
      <c r="D1244" s="174"/>
      <c r="E1244" s="174"/>
      <c r="F1244" s="174">
        <v>0</v>
      </c>
      <c r="G1244" s="175"/>
      <c r="H1244" s="175"/>
      <c r="I1244" s="179"/>
    </row>
    <row r="1245" spans="2:9" s="146" customFormat="1" ht="18.75" customHeight="1">
      <c r="B1245" s="45" t="s">
        <v>161</v>
      </c>
      <c r="C1245" s="174"/>
      <c r="D1245" s="174"/>
      <c r="E1245" s="174"/>
      <c r="F1245" s="174">
        <v>0</v>
      </c>
      <c r="G1245" s="175"/>
      <c r="H1245" s="175"/>
      <c r="I1245" s="179"/>
    </row>
    <row r="1246" spans="2:9" s="146" customFormat="1" ht="18.75" customHeight="1">
      <c r="B1246" s="45" t="s">
        <v>1119</v>
      </c>
      <c r="C1246" s="174"/>
      <c r="D1246" s="174"/>
      <c r="E1246" s="174"/>
      <c r="F1246" s="174">
        <v>0</v>
      </c>
      <c r="G1246" s="175"/>
      <c r="H1246" s="175"/>
      <c r="I1246" s="179"/>
    </row>
    <row r="1247" spans="2:9" s="146" customFormat="1" ht="18.75" customHeight="1">
      <c r="B1247" s="45" t="s">
        <v>1120</v>
      </c>
      <c r="C1247" s="174"/>
      <c r="D1247" s="174"/>
      <c r="E1247" s="174"/>
      <c r="F1247" s="174">
        <v>0</v>
      </c>
      <c r="G1247" s="175"/>
      <c r="H1247" s="175"/>
      <c r="I1247" s="179"/>
    </row>
    <row r="1248" spans="2:9" s="146" customFormat="1" ht="18.75" customHeight="1">
      <c r="B1248" s="45" t="s">
        <v>1121</v>
      </c>
      <c r="C1248" s="174"/>
      <c r="D1248" s="174"/>
      <c r="E1248" s="174"/>
      <c r="F1248" s="174">
        <v>0</v>
      </c>
      <c r="G1248" s="175"/>
      <c r="H1248" s="175"/>
      <c r="I1248" s="179"/>
    </row>
    <row r="1249" spans="2:9" s="146" customFormat="1" ht="18.75" customHeight="1">
      <c r="B1249" s="45" t="s">
        <v>1122</v>
      </c>
      <c r="C1249" s="174"/>
      <c r="D1249" s="174"/>
      <c r="E1249" s="174"/>
      <c r="F1249" s="174">
        <v>0</v>
      </c>
      <c r="G1249" s="175"/>
      <c r="H1249" s="175"/>
      <c r="I1249" s="179"/>
    </row>
    <row r="1250" spans="2:9" s="146" customFormat="1" ht="18.75" customHeight="1">
      <c r="B1250" s="45" t="s">
        <v>1123</v>
      </c>
      <c r="C1250" s="174"/>
      <c r="D1250" s="174"/>
      <c r="E1250" s="174"/>
      <c r="F1250" s="174">
        <v>0</v>
      </c>
      <c r="G1250" s="175"/>
      <c r="H1250" s="175"/>
      <c r="I1250" s="179"/>
    </row>
    <row r="1251" spans="2:9" s="146" customFormat="1" ht="18.75" customHeight="1">
      <c r="B1251" s="45" t="s">
        <v>1124</v>
      </c>
      <c r="C1251" s="174"/>
      <c r="D1251" s="174"/>
      <c r="E1251" s="174"/>
      <c r="F1251" s="174">
        <v>0</v>
      </c>
      <c r="G1251" s="175"/>
      <c r="H1251" s="175"/>
      <c r="I1251" s="179"/>
    </row>
    <row r="1252" spans="2:9" s="146" customFormat="1" ht="18.75" customHeight="1">
      <c r="B1252" s="45" t="s">
        <v>1125</v>
      </c>
      <c r="C1252" s="174"/>
      <c r="D1252" s="174"/>
      <c r="E1252" s="174"/>
      <c r="F1252" s="174">
        <v>0</v>
      </c>
      <c r="G1252" s="175"/>
      <c r="H1252" s="175"/>
      <c r="I1252" s="179"/>
    </row>
    <row r="1253" spans="2:9" s="146" customFormat="1" ht="18.75" customHeight="1">
      <c r="B1253" s="45" t="s">
        <v>1126</v>
      </c>
      <c r="C1253" s="174"/>
      <c r="D1253" s="174"/>
      <c r="E1253" s="174"/>
      <c r="F1253" s="174">
        <v>0</v>
      </c>
      <c r="G1253" s="175"/>
      <c r="H1253" s="175"/>
      <c r="I1253" s="179"/>
    </row>
    <row r="1254" spans="2:9" s="146" customFormat="1" ht="18.75" customHeight="1">
      <c r="B1254" s="45" t="s">
        <v>1127</v>
      </c>
      <c r="C1254" s="174"/>
      <c r="D1254" s="174"/>
      <c r="E1254" s="174"/>
      <c r="F1254" s="174">
        <v>0</v>
      </c>
      <c r="G1254" s="175"/>
      <c r="H1254" s="175"/>
      <c r="I1254" s="179"/>
    </row>
    <row r="1255" spans="2:9" s="146" customFormat="1" ht="18.75" customHeight="1">
      <c r="B1255" s="45" t="s">
        <v>1128</v>
      </c>
      <c r="C1255" s="174"/>
      <c r="D1255" s="174"/>
      <c r="E1255" s="174"/>
      <c r="F1255" s="174">
        <v>0</v>
      </c>
      <c r="G1255" s="175"/>
      <c r="H1255" s="175"/>
      <c r="I1255" s="179"/>
    </row>
    <row r="1256" spans="2:9" s="146" customFormat="1" ht="18.75" customHeight="1">
      <c r="B1256" s="45" t="s">
        <v>1129</v>
      </c>
      <c r="C1256" s="174"/>
      <c r="D1256" s="174"/>
      <c r="E1256" s="174"/>
      <c r="F1256" s="174">
        <v>0</v>
      </c>
      <c r="G1256" s="175"/>
      <c r="H1256" s="175"/>
      <c r="I1256" s="179"/>
    </row>
    <row r="1257" spans="2:9" s="146" customFormat="1" ht="18.75" customHeight="1">
      <c r="B1257" s="45" t="s">
        <v>1130</v>
      </c>
      <c r="C1257" s="174"/>
      <c r="D1257" s="174"/>
      <c r="E1257" s="174"/>
      <c r="F1257" s="174">
        <v>0</v>
      </c>
      <c r="G1257" s="175"/>
      <c r="H1257" s="175"/>
      <c r="I1257" s="179"/>
    </row>
    <row r="1258" spans="2:9" s="146" customFormat="1" ht="18.75" customHeight="1">
      <c r="B1258" s="45" t="s">
        <v>1131</v>
      </c>
      <c r="C1258" s="174"/>
      <c r="D1258" s="174"/>
      <c r="E1258" s="174"/>
      <c r="F1258" s="174">
        <v>0</v>
      </c>
      <c r="G1258" s="175"/>
      <c r="H1258" s="175"/>
      <c r="I1258" s="179"/>
    </row>
    <row r="1259" spans="2:9" s="146" customFormat="1" ht="18.75" customHeight="1">
      <c r="B1259" s="45" t="s">
        <v>168</v>
      </c>
      <c r="C1259" s="174"/>
      <c r="D1259" s="174"/>
      <c r="E1259" s="174"/>
      <c r="F1259" s="174">
        <v>0</v>
      </c>
      <c r="G1259" s="175"/>
      <c r="H1259" s="175"/>
      <c r="I1259" s="179"/>
    </row>
    <row r="1260" spans="2:9" s="146" customFormat="1" ht="18.75" customHeight="1">
      <c r="B1260" s="45" t="s">
        <v>1132</v>
      </c>
      <c r="C1260" s="174"/>
      <c r="D1260" s="174"/>
      <c r="E1260" s="174"/>
      <c r="F1260" s="174">
        <v>0</v>
      </c>
      <c r="G1260" s="175"/>
      <c r="H1260" s="175"/>
      <c r="I1260" s="179"/>
    </row>
    <row r="1261" spans="2:9" s="163" customFormat="1" ht="18.75" customHeight="1">
      <c r="B1261" s="108" t="s">
        <v>1133</v>
      </c>
      <c r="C1261" s="176">
        <f>SUBTOTAL(9,C1262:C1268)</f>
        <v>1</v>
      </c>
      <c r="D1261" s="176">
        <f>SUBTOTAL(9,D1262:D1268)</f>
        <v>5</v>
      </c>
      <c r="E1261" s="174"/>
      <c r="F1261" s="176">
        <v>4</v>
      </c>
      <c r="G1261" s="175"/>
      <c r="H1261" s="175">
        <f t="shared" si="27"/>
        <v>0.8</v>
      </c>
      <c r="I1261" s="180"/>
    </row>
    <row r="1262" spans="2:9" s="146" customFormat="1" ht="18.75" customHeight="1">
      <c r="B1262" s="45" t="s">
        <v>159</v>
      </c>
      <c r="C1262" s="174"/>
      <c r="D1262" s="174"/>
      <c r="E1262" s="174"/>
      <c r="F1262" s="174">
        <v>0</v>
      </c>
      <c r="G1262" s="175"/>
      <c r="H1262" s="175"/>
      <c r="I1262" s="179"/>
    </row>
    <row r="1263" spans="2:9" s="146" customFormat="1" ht="18.75" customHeight="1">
      <c r="B1263" s="45" t="s">
        <v>160</v>
      </c>
      <c r="C1263" s="174"/>
      <c r="D1263" s="174"/>
      <c r="E1263" s="174"/>
      <c r="F1263" s="174">
        <v>0</v>
      </c>
      <c r="G1263" s="175"/>
      <c r="H1263" s="175"/>
      <c r="I1263" s="179"/>
    </row>
    <row r="1264" spans="2:9" s="146" customFormat="1" ht="18.75" customHeight="1">
      <c r="B1264" s="45" t="s">
        <v>161</v>
      </c>
      <c r="C1264" s="174"/>
      <c r="D1264" s="174"/>
      <c r="E1264" s="174"/>
      <c r="F1264" s="174">
        <v>0</v>
      </c>
      <c r="G1264" s="175"/>
      <c r="H1264" s="175"/>
      <c r="I1264" s="179"/>
    </row>
    <row r="1265" spans="2:9" s="146" customFormat="1" ht="18.75" customHeight="1">
      <c r="B1265" s="45" t="s">
        <v>1134</v>
      </c>
      <c r="C1265" s="174"/>
      <c r="D1265" s="174">
        <v>4</v>
      </c>
      <c r="E1265" s="174"/>
      <c r="F1265" s="174">
        <v>4</v>
      </c>
      <c r="G1265" s="175"/>
      <c r="H1265" s="175">
        <f t="shared" si="27"/>
        <v>1</v>
      </c>
      <c r="I1265" s="179"/>
    </row>
    <row r="1266" spans="2:9" s="146" customFormat="1" ht="18.75" customHeight="1">
      <c r="B1266" s="45" t="s">
        <v>1135</v>
      </c>
      <c r="C1266" s="174"/>
      <c r="D1266" s="174"/>
      <c r="E1266" s="174"/>
      <c r="F1266" s="174">
        <v>0</v>
      </c>
      <c r="G1266" s="175"/>
      <c r="H1266" s="175"/>
      <c r="I1266" s="179"/>
    </row>
    <row r="1267" spans="2:9" s="146" customFormat="1" ht="18.75" customHeight="1">
      <c r="B1267" s="45" t="s">
        <v>1136</v>
      </c>
      <c r="C1267" s="174"/>
      <c r="D1267" s="174"/>
      <c r="E1267" s="174"/>
      <c r="F1267" s="174">
        <v>0</v>
      </c>
      <c r="G1267" s="175"/>
      <c r="H1267" s="175"/>
      <c r="I1267" s="179"/>
    </row>
    <row r="1268" spans="2:9" s="146" customFormat="1" ht="18.75" customHeight="1">
      <c r="B1268" s="45" t="s">
        <v>168</v>
      </c>
      <c r="C1268" s="174">
        <v>1</v>
      </c>
      <c r="D1268" s="174">
        <v>1</v>
      </c>
      <c r="E1268" s="174"/>
      <c r="F1268" s="174">
        <v>0</v>
      </c>
      <c r="G1268" s="175"/>
      <c r="H1268" s="175">
        <f t="shared" si="27"/>
        <v>0</v>
      </c>
      <c r="I1268" s="179"/>
    </row>
    <row r="1269" spans="2:9" s="146" customFormat="1" ht="18.75" customHeight="1">
      <c r="B1269" s="45" t="s">
        <v>1137</v>
      </c>
      <c r="C1269" s="174"/>
      <c r="D1269" s="174"/>
      <c r="E1269" s="174"/>
      <c r="F1269" s="174">
        <v>0</v>
      </c>
      <c r="G1269" s="175"/>
      <c r="H1269" s="175"/>
      <c r="I1269" s="179"/>
    </row>
    <row r="1270" spans="2:9" s="163" customFormat="1" ht="18.75" customHeight="1">
      <c r="B1270" s="108" t="s">
        <v>1138</v>
      </c>
      <c r="C1270" s="176">
        <f>SUBTOTAL(9,C1271:C1282)</f>
        <v>14</v>
      </c>
      <c r="D1270" s="176">
        <f>SUBTOTAL(9,D1271:D1282)</f>
        <v>20</v>
      </c>
      <c r="E1270" s="174"/>
      <c r="F1270" s="176">
        <v>46</v>
      </c>
      <c r="G1270" s="175"/>
      <c r="H1270" s="175">
        <f t="shared" si="27"/>
        <v>2.2999999999999998</v>
      </c>
      <c r="I1270" s="180"/>
    </row>
    <row r="1271" spans="2:9" s="146" customFormat="1" ht="18.75" customHeight="1">
      <c r="B1271" s="45" t="s">
        <v>159</v>
      </c>
      <c r="C1271" s="174"/>
      <c r="D1271" s="174"/>
      <c r="E1271" s="174"/>
      <c r="F1271" s="174">
        <v>0</v>
      </c>
      <c r="G1271" s="175"/>
      <c r="H1271" s="175"/>
      <c r="I1271" s="179"/>
    </row>
    <row r="1272" spans="2:9" s="146" customFormat="1" ht="18.75" customHeight="1">
      <c r="B1272" s="45" t="s">
        <v>160</v>
      </c>
      <c r="C1272" s="174"/>
      <c r="D1272" s="174"/>
      <c r="E1272" s="174"/>
      <c r="F1272" s="174">
        <v>0</v>
      </c>
      <c r="G1272" s="175"/>
      <c r="H1272" s="175"/>
      <c r="I1272" s="179"/>
    </row>
    <row r="1273" spans="2:9" s="146" customFormat="1" ht="18.75" customHeight="1">
      <c r="B1273" s="45" t="s">
        <v>161</v>
      </c>
      <c r="C1273" s="174"/>
      <c r="D1273" s="174"/>
      <c r="E1273" s="174"/>
      <c r="F1273" s="174">
        <v>0</v>
      </c>
      <c r="G1273" s="175"/>
      <c r="H1273" s="175"/>
      <c r="I1273" s="179"/>
    </row>
    <row r="1274" spans="2:9" s="146" customFormat="1" ht="18.75" customHeight="1">
      <c r="B1274" s="45" t="s">
        <v>1139</v>
      </c>
      <c r="C1274" s="174"/>
      <c r="D1274" s="174"/>
      <c r="E1274" s="174"/>
      <c r="F1274" s="174">
        <v>0</v>
      </c>
      <c r="G1274" s="175"/>
      <c r="H1274" s="175"/>
      <c r="I1274" s="179"/>
    </row>
    <row r="1275" spans="2:9" s="146" customFormat="1" ht="18.75" customHeight="1">
      <c r="B1275" s="45" t="s">
        <v>1140</v>
      </c>
      <c r="C1275" s="174"/>
      <c r="D1275" s="174"/>
      <c r="E1275" s="174"/>
      <c r="F1275" s="174">
        <v>0</v>
      </c>
      <c r="G1275" s="175"/>
      <c r="H1275" s="175"/>
      <c r="I1275" s="179"/>
    </row>
    <row r="1276" spans="2:9" s="146" customFormat="1" ht="18.75" customHeight="1">
      <c r="B1276" s="45" t="s">
        <v>1141</v>
      </c>
      <c r="C1276" s="174"/>
      <c r="D1276" s="174"/>
      <c r="E1276" s="174"/>
      <c r="F1276" s="174">
        <v>7</v>
      </c>
      <c r="G1276" s="175"/>
      <c r="H1276" s="175"/>
      <c r="I1276" s="179"/>
    </row>
    <row r="1277" spans="2:9" s="146" customFormat="1" ht="18.75" customHeight="1">
      <c r="B1277" s="45" t="s">
        <v>1142</v>
      </c>
      <c r="C1277" s="174">
        <v>14</v>
      </c>
      <c r="D1277" s="174">
        <v>14</v>
      </c>
      <c r="E1277" s="174"/>
      <c r="F1277" s="174">
        <v>23</v>
      </c>
      <c r="G1277" s="175"/>
      <c r="H1277" s="175">
        <f t="shared" si="27"/>
        <v>1.6428571428571428</v>
      </c>
      <c r="I1277" s="179"/>
    </row>
    <row r="1278" spans="2:9" s="146" customFormat="1" ht="18.75" customHeight="1">
      <c r="B1278" s="45" t="s">
        <v>1143</v>
      </c>
      <c r="C1278" s="174"/>
      <c r="D1278" s="174"/>
      <c r="E1278" s="174"/>
      <c r="F1278" s="174">
        <v>0</v>
      </c>
      <c r="G1278" s="175"/>
      <c r="H1278" s="175"/>
      <c r="I1278" s="179"/>
    </row>
    <row r="1279" spans="2:9" s="146" customFormat="1" ht="18.75" customHeight="1">
      <c r="B1279" s="45" t="s">
        <v>1144</v>
      </c>
      <c r="C1279" s="174"/>
      <c r="D1279" s="174"/>
      <c r="E1279" s="174"/>
      <c r="F1279" s="174">
        <v>0</v>
      </c>
      <c r="G1279" s="175"/>
      <c r="H1279" s="175"/>
      <c r="I1279" s="179"/>
    </row>
    <row r="1280" spans="2:9" s="146" customFormat="1" ht="18.75" customHeight="1">
      <c r="B1280" s="45" t="s">
        <v>1145</v>
      </c>
      <c r="C1280" s="174"/>
      <c r="D1280" s="174"/>
      <c r="E1280" s="174"/>
      <c r="F1280" s="174">
        <v>0</v>
      </c>
      <c r="G1280" s="175"/>
      <c r="H1280" s="175"/>
      <c r="I1280" s="179"/>
    </row>
    <row r="1281" spans="2:9" s="146" customFormat="1" ht="18.75" customHeight="1">
      <c r="B1281" s="45" t="s">
        <v>1146</v>
      </c>
      <c r="C1281" s="174"/>
      <c r="D1281" s="174"/>
      <c r="E1281" s="174"/>
      <c r="F1281" s="174">
        <v>0</v>
      </c>
      <c r="G1281" s="175"/>
      <c r="H1281" s="175"/>
      <c r="I1281" s="179"/>
    </row>
    <row r="1282" spans="2:9" s="146" customFormat="1" ht="18.75" customHeight="1">
      <c r="B1282" s="45" t="s">
        <v>1147</v>
      </c>
      <c r="C1282" s="174"/>
      <c r="D1282" s="174">
        <v>6</v>
      </c>
      <c r="E1282" s="174"/>
      <c r="F1282" s="174">
        <v>16</v>
      </c>
      <c r="G1282" s="175"/>
      <c r="H1282" s="175">
        <f t="shared" si="27"/>
        <v>2.6666666666666665</v>
      </c>
      <c r="I1282" s="179"/>
    </row>
    <row r="1283" spans="2:9" s="163" customFormat="1" ht="18.75" customHeight="1">
      <c r="B1283" s="108" t="s">
        <v>1148</v>
      </c>
      <c r="C1283" s="176">
        <v>150</v>
      </c>
      <c r="D1283" s="176">
        <v>180</v>
      </c>
      <c r="E1283" s="174"/>
      <c r="F1283" s="176">
        <v>180</v>
      </c>
      <c r="G1283" s="175"/>
      <c r="H1283" s="175">
        <f t="shared" si="27"/>
        <v>1</v>
      </c>
      <c r="I1283" s="180"/>
    </row>
    <row r="1284" spans="2:9" s="146" customFormat="1" ht="18.75" customHeight="1">
      <c r="B1284" s="45" t="s">
        <v>159</v>
      </c>
      <c r="C1284" s="174"/>
      <c r="D1284" s="174"/>
      <c r="E1284" s="174"/>
      <c r="F1284" s="174">
        <v>0</v>
      </c>
      <c r="G1284" s="175"/>
      <c r="H1284" s="175"/>
      <c r="I1284" s="179"/>
    </row>
    <row r="1285" spans="2:9" s="146" customFormat="1" ht="18.75" customHeight="1">
      <c r="B1285" s="45" t="s">
        <v>160</v>
      </c>
      <c r="C1285" s="174"/>
      <c r="D1285" s="174"/>
      <c r="E1285" s="174"/>
      <c r="F1285" s="174">
        <v>0</v>
      </c>
      <c r="G1285" s="175"/>
      <c r="H1285" s="175"/>
      <c r="I1285" s="179"/>
    </row>
    <row r="1286" spans="2:9" s="146" customFormat="1" ht="18.75" customHeight="1">
      <c r="B1286" s="45" t="s">
        <v>161</v>
      </c>
      <c r="C1286" s="174"/>
      <c r="D1286" s="174"/>
      <c r="E1286" s="174"/>
      <c r="F1286" s="174">
        <v>0</v>
      </c>
      <c r="G1286" s="175"/>
      <c r="H1286" s="175"/>
      <c r="I1286" s="179"/>
    </row>
    <row r="1287" spans="2:9" s="146" customFormat="1" ht="18.75" customHeight="1">
      <c r="B1287" s="45" t="s">
        <v>1149</v>
      </c>
      <c r="C1287" s="174"/>
      <c r="D1287" s="174"/>
      <c r="E1287" s="174"/>
      <c r="F1287" s="174">
        <v>0</v>
      </c>
      <c r="G1287" s="175"/>
      <c r="H1287" s="175"/>
      <c r="I1287" s="179"/>
    </row>
    <row r="1288" spans="2:9" s="146" customFormat="1" ht="18.75" customHeight="1">
      <c r="B1288" s="45" t="s">
        <v>1150</v>
      </c>
      <c r="C1288" s="174"/>
      <c r="D1288" s="174"/>
      <c r="E1288" s="174"/>
      <c r="F1288" s="174">
        <v>0</v>
      </c>
      <c r="G1288" s="175"/>
      <c r="H1288" s="175"/>
      <c r="I1288" s="179"/>
    </row>
    <row r="1289" spans="2:9" s="146" customFormat="1" ht="18.75" customHeight="1">
      <c r="B1289" s="45" t="s">
        <v>1151</v>
      </c>
      <c r="C1289" s="174"/>
      <c r="D1289" s="174"/>
      <c r="E1289" s="174"/>
      <c r="F1289" s="174">
        <v>0</v>
      </c>
      <c r="G1289" s="175"/>
      <c r="H1289" s="175"/>
      <c r="I1289" s="179"/>
    </row>
    <row r="1290" spans="2:9" s="146" customFormat="1" ht="18.75" customHeight="1">
      <c r="B1290" s="45" t="s">
        <v>1152</v>
      </c>
      <c r="C1290" s="174"/>
      <c r="D1290" s="174"/>
      <c r="E1290" s="174"/>
      <c r="F1290" s="174">
        <v>0</v>
      </c>
      <c r="G1290" s="175"/>
      <c r="H1290" s="175"/>
      <c r="I1290" s="179"/>
    </row>
    <row r="1291" spans="2:9" s="146" customFormat="1" ht="18.75" customHeight="1">
      <c r="B1291" s="45" t="s">
        <v>1153</v>
      </c>
      <c r="C1291" s="174">
        <v>150</v>
      </c>
      <c r="D1291" s="174">
        <v>180</v>
      </c>
      <c r="E1291" s="174"/>
      <c r="F1291" s="174">
        <v>180</v>
      </c>
      <c r="G1291" s="175"/>
      <c r="H1291" s="175">
        <f t="shared" ref="H1291:H1333" si="28">F1291/D1291</f>
        <v>1</v>
      </c>
      <c r="I1291" s="179"/>
    </row>
    <row r="1292" spans="2:9" s="146" customFormat="1" ht="18.75" customHeight="1">
      <c r="B1292" s="45" t="s">
        <v>1154</v>
      </c>
      <c r="C1292" s="174"/>
      <c r="D1292" s="174"/>
      <c r="E1292" s="174"/>
      <c r="F1292" s="174">
        <v>0</v>
      </c>
      <c r="G1292" s="175"/>
      <c r="H1292" s="175"/>
      <c r="I1292" s="179"/>
    </row>
    <row r="1293" spans="2:9" s="146" customFormat="1" ht="18.75" customHeight="1">
      <c r="B1293" s="45" t="s">
        <v>1155</v>
      </c>
      <c r="C1293" s="174"/>
      <c r="D1293" s="174"/>
      <c r="E1293" s="174"/>
      <c r="F1293" s="174">
        <v>0</v>
      </c>
      <c r="G1293" s="175"/>
      <c r="H1293" s="175"/>
      <c r="I1293" s="179"/>
    </row>
    <row r="1294" spans="2:9" s="146" customFormat="1" ht="18.75" customHeight="1">
      <c r="B1294" s="45" t="s">
        <v>1156</v>
      </c>
      <c r="C1294" s="174"/>
      <c r="D1294" s="174"/>
      <c r="E1294" s="174"/>
      <c r="F1294" s="174">
        <v>0</v>
      </c>
      <c r="G1294" s="175"/>
      <c r="H1294" s="175"/>
      <c r="I1294" s="179"/>
    </row>
    <row r="1295" spans="2:9" s="146" customFormat="1" ht="18.75" customHeight="1">
      <c r="B1295" s="45" t="s">
        <v>1157</v>
      </c>
      <c r="C1295" s="174"/>
      <c r="D1295" s="174"/>
      <c r="E1295" s="174"/>
      <c r="F1295" s="174">
        <v>0</v>
      </c>
      <c r="G1295" s="175"/>
      <c r="H1295" s="175"/>
      <c r="I1295" s="179"/>
    </row>
    <row r="1296" spans="2:9" s="146" customFormat="1" ht="18.75" customHeight="1">
      <c r="B1296" s="45" t="s">
        <v>1158</v>
      </c>
      <c r="C1296" s="174"/>
      <c r="D1296" s="174"/>
      <c r="E1296" s="174"/>
      <c r="F1296" s="174">
        <v>0</v>
      </c>
      <c r="G1296" s="175"/>
      <c r="H1296" s="175"/>
      <c r="I1296" s="179"/>
    </row>
    <row r="1297" spans="2:9" s="146" customFormat="1" ht="18.75" customHeight="1">
      <c r="B1297" s="45" t="s">
        <v>1159</v>
      </c>
      <c r="C1297" s="174"/>
      <c r="D1297" s="174"/>
      <c r="E1297" s="174"/>
      <c r="F1297" s="174">
        <v>0</v>
      </c>
      <c r="G1297" s="175"/>
      <c r="H1297" s="175"/>
      <c r="I1297" s="179"/>
    </row>
    <row r="1298" spans="2:9" s="146" customFormat="1" ht="18.75" customHeight="1">
      <c r="B1298" s="30" t="s">
        <v>1160</v>
      </c>
      <c r="C1298" s="174"/>
      <c r="D1298" s="174"/>
      <c r="E1298" s="174"/>
      <c r="F1298" s="174">
        <v>0</v>
      </c>
      <c r="G1298" s="175"/>
      <c r="H1298" s="175"/>
      <c r="I1298" s="179"/>
    </row>
    <row r="1299" spans="2:9" s="146" customFormat="1" ht="18.75" customHeight="1">
      <c r="B1299" s="45" t="s">
        <v>1161</v>
      </c>
      <c r="C1299" s="174"/>
      <c r="D1299" s="174"/>
      <c r="E1299" s="174"/>
      <c r="F1299" s="174">
        <v>0</v>
      </c>
      <c r="G1299" s="175"/>
      <c r="H1299" s="175"/>
      <c r="I1299" s="179"/>
    </row>
    <row r="1300" spans="2:9" s="165" customFormat="1" ht="18.75" customHeight="1">
      <c r="B1300" s="114" t="s">
        <v>1162</v>
      </c>
      <c r="C1300" s="185">
        <f>C1301+C1310+C1314</f>
        <v>9896.7000000000007</v>
      </c>
      <c r="D1300" s="185">
        <f>D1301+D1310+D1314</f>
        <v>27990.7</v>
      </c>
      <c r="E1300" s="174"/>
      <c r="F1300" s="185">
        <v>29147</v>
      </c>
      <c r="G1300" s="175"/>
      <c r="H1300" s="175">
        <f t="shared" si="28"/>
        <v>1.0413101494424934</v>
      </c>
      <c r="I1300" s="186"/>
    </row>
    <row r="1301" spans="2:9" s="163" customFormat="1" ht="18.75" customHeight="1">
      <c r="B1301" s="108" t="s">
        <v>1163</v>
      </c>
      <c r="C1301" s="176">
        <f>SUBTOTAL(9,C1302:C1309)</f>
        <v>4827.54</v>
      </c>
      <c r="D1301" s="176">
        <f>SUBTOTAL(9,D1302:D1309)</f>
        <v>22922.54</v>
      </c>
      <c r="E1301" s="174"/>
      <c r="F1301" s="176">
        <v>24745</v>
      </c>
      <c r="G1301" s="175"/>
      <c r="H1301" s="175">
        <f t="shared" si="28"/>
        <v>1.0795051508253448</v>
      </c>
      <c r="I1301" s="180"/>
    </row>
    <row r="1302" spans="2:9" s="146" customFormat="1" ht="18.75" customHeight="1">
      <c r="B1302" s="45" t="s">
        <v>1164</v>
      </c>
      <c r="C1302" s="174">
        <v>100.54</v>
      </c>
      <c r="D1302" s="174">
        <v>425.54</v>
      </c>
      <c r="E1302" s="174"/>
      <c r="F1302" s="174">
        <v>0</v>
      </c>
      <c r="G1302" s="175"/>
      <c r="H1302" s="175">
        <f t="shared" si="28"/>
        <v>0</v>
      </c>
      <c r="I1302" s="179"/>
    </row>
    <row r="1303" spans="2:9" s="146" customFormat="1" ht="18.75" customHeight="1">
      <c r="B1303" s="45" t="s">
        <v>1165</v>
      </c>
      <c r="C1303" s="174"/>
      <c r="D1303" s="174"/>
      <c r="E1303" s="174"/>
      <c r="F1303" s="174">
        <v>0</v>
      </c>
      <c r="G1303" s="175"/>
      <c r="H1303" s="175"/>
      <c r="I1303" s="179"/>
    </row>
    <row r="1304" spans="2:9" s="146" customFormat="1" ht="18.75" customHeight="1">
      <c r="B1304" s="45" t="s">
        <v>1166</v>
      </c>
      <c r="C1304" s="174"/>
      <c r="D1304" s="174">
        <v>8572</v>
      </c>
      <c r="E1304" s="174"/>
      <c r="F1304" s="174">
        <v>5102</v>
      </c>
      <c r="G1304" s="175"/>
      <c r="H1304" s="175">
        <f t="shared" si="28"/>
        <v>0.5951936537564162</v>
      </c>
      <c r="I1304" s="179"/>
    </row>
    <row r="1305" spans="2:9" s="146" customFormat="1" ht="18.75" customHeight="1">
      <c r="B1305" s="45" t="s">
        <v>1167</v>
      </c>
      <c r="C1305" s="174"/>
      <c r="D1305" s="174"/>
      <c r="E1305" s="174"/>
      <c r="F1305" s="174">
        <v>0</v>
      </c>
      <c r="G1305" s="175"/>
      <c r="H1305" s="175"/>
      <c r="I1305" s="179"/>
    </row>
    <row r="1306" spans="2:9" s="146" customFormat="1" ht="18.75" customHeight="1">
      <c r="B1306" s="45" t="s">
        <v>1168</v>
      </c>
      <c r="C1306" s="174"/>
      <c r="D1306" s="174"/>
      <c r="E1306" s="174"/>
      <c r="F1306" s="174">
        <v>0</v>
      </c>
      <c r="G1306" s="175"/>
      <c r="H1306" s="175"/>
      <c r="I1306" s="179"/>
    </row>
    <row r="1307" spans="2:9" s="146" customFormat="1" ht="18.75" customHeight="1">
      <c r="B1307" s="45" t="s">
        <v>1169</v>
      </c>
      <c r="C1307" s="174">
        <v>4727</v>
      </c>
      <c r="D1307" s="174">
        <v>873</v>
      </c>
      <c r="E1307" s="174"/>
      <c r="F1307" s="174">
        <v>2072</v>
      </c>
      <c r="G1307" s="175"/>
      <c r="H1307" s="175">
        <f t="shared" si="28"/>
        <v>2.3734249713631157</v>
      </c>
      <c r="I1307" s="179"/>
    </row>
    <row r="1308" spans="2:9" s="146" customFormat="1" ht="18.75" customHeight="1">
      <c r="B1308" s="45" t="s">
        <v>1170</v>
      </c>
      <c r="C1308" s="174"/>
      <c r="D1308" s="174"/>
      <c r="E1308" s="174"/>
      <c r="F1308" s="174">
        <v>0</v>
      </c>
      <c r="G1308" s="175"/>
      <c r="H1308" s="175"/>
      <c r="I1308" s="179"/>
    </row>
    <row r="1309" spans="2:9" s="146" customFormat="1" ht="18.75" customHeight="1">
      <c r="B1309" s="45" t="s">
        <v>1171</v>
      </c>
      <c r="C1309" s="174"/>
      <c r="D1309" s="174">
        <v>13052</v>
      </c>
      <c r="E1309" s="174"/>
      <c r="F1309" s="174">
        <v>17571</v>
      </c>
      <c r="G1309" s="175"/>
      <c r="H1309" s="175">
        <f t="shared" si="28"/>
        <v>1.3462304627643273</v>
      </c>
      <c r="I1309" s="179"/>
    </row>
    <row r="1310" spans="2:9" s="163" customFormat="1" ht="18.75" customHeight="1">
      <c r="B1310" s="108" t="s">
        <v>1172</v>
      </c>
      <c r="C1310" s="176">
        <f>SUBTOTAL(9,C1311:C1313)</f>
        <v>4112.3</v>
      </c>
      <c r="D1310" s="176">
        <f>SUBTOTAL(9,D1311:D1313)</f>
        <v>4111.3</v>
      </c>
      <c r="E1310" s="174"/>
      <c r="F1310" s="176">
        <v>3646</v>
      </c>
      <c r="G1310" s="175"/>
      <c r="H1310" s="175">
        <f t="shared" si="28"/>
        <v>0.88682411889183466</v>
      </c>
      <c r="I1310" s="180"/>
    </row>
    <row r="1311" spans="2:9" s="146" customFormat="1" ht="18.75" customHeight="1">
      <c r="B1311" s="45" t="s">
        <v>1173</v>
      </c>
      <c r="C1311" s="174">
        <v>3408.13</v>
      </c>
      <c r="D1311" s="174">
        <v>3408.13</v>
      </c>
      <c r="E1311" s="174"/>
      <c r="F1311" s="174">
        <v>3051</v>
      </c>
      <c r="G1311" s="175"/>
      <c r="H1311" s="175">
        <f t="shared" si="28"/>
        <v>0.89521233051556126</v>
      </c>
      <c r="I1311" s="179"/>
    </row>
    <row r="1312" spans="2:9" s="146" customFormat="1" ht="18.75" customHeight="1">
      <c r="B1312" s="45" t="s">
        <v>1174</v>
      </c>
      <c r="C1312" s="174">
        <v>703.64</v>
      </c>
      <c r="D1312" s="174">
        <v>703.64</v>
      </c>
      <c r="E1312" s="174"/>
      <c r="F1312" s="174">
        <v>595</v>
      </c>
      <c r="G1312" s="175"/>
      <c r="H1312" s="175">
        <f t="shared" si="28"/>
        <v>0.84560286510147231</v>
      </c>
      <c r="I1312" s="179"/>
    </row>
    <row r="1313" spans="2:9" s="146" customFormat="1" ht="18.75" customHeight="1">
      <c r="B1313" s="45" t="s">
        <v>1175</v>
      </c>
      <c r="C1313" s="174">
        <v>0.53</v>
      </c>
      <c r="D1313" s="174">
        <v>-0.47</v>
      </c>
      <c r="E1313" s="174"/>
      <c r="F1313" s="174">
        <v>0</v>
      </c>
      <c r="G1313" s="175"/>
      <c r="H1313" s="175">
        <f t="shared" si="28"/>
        <v>0</v>
      </c>
      <c r="I1313" s="179"/>
    </row>
    <row r="1314" spans="2:9" s="163" customFormat="1" ht="18.75" customHeight="1">
      <c r="B1314" s="108" t="s">
        <v>1176</v>
      </c>
      <c r="C1314" s="176">
        <f>SUBTOTAL(9,C1315:C1317)</f>
        <v>956.86</v>
      </c>
      <c r="D1314" s="176">
        <f>SUBTOTAL(9,D1315:D1317)</f>
        <v>956.86</v>
      </c>
      <c r="E1314" s="174"/>
      <c r="F1314" s="176">
        <v>756</v>
      </c>
      <c r="G1314" s="175"/>
      <c r="H1314" s="175">
        <f t="shared" si="28"/>
        <v>0.7900842338482118</v>
      </c>
      <c r="I1314" s="180"/>
    </row>
    <row r="1315" spans="2:9" s="146" customFormat="1" ht="18.75" customHeight="1">
      <c r="B1315" s="45" t="s">
        <v>1177</v>
      </c>
      <c r="C1315" s="174"/>
      <c r="D1315" s="174"/>
      <c r="E1315" s="174"/>
      <c r="F1315" s="174">
        <v>0</v>
      </c>
      <c r="G1315" s="175"/>
      <c r="H1315" s="175"/>
      <c r="I1315" s="179"/>
    </row>
    <row r="1316" spans="2:9" s="146" customFormat="1" ht="18.75" customHeight="1">
      <c r="B1316" s="45" t="s">
        <v>1178</v>
      </c>
      <c r="C1316" s="174">
        <v>950</v>
      </c>
      <c r="D1316" s="174">
        <v>950</v>
      </c>
      <c r="E1316" s="174"/>
      <c r="F1316" s="174">
        <v>706</v>
      </c>
      <c r="G1316" s="175"/>
      <c r="H1316" s="175">
        <f t="shared" si="28"/>
        <v>0.74315789473684213</v>
      </c>
      <c r="I1316" s="179"/>
    </row>
    <row r="1317" spans="2:9" s="146" customFormat="1" ht="18.75" customHeight="1">
      <c r="B1317" s="45" t="s">
        <v>1179</v>
      </c>
      <c r="C1317" s="174">
        <v>6.86</v>
      </c>
      <c r="D1317" s="174">
        <v>6.86</v>
      </c>
      <c r="E1317" s="174"/>
      <c r="F1317" s="174">
        <v>50</v>
      </c>
      <c r="G1317" s="175"/>
      <c r="H1317" s="175">
        <f t="shared" si="28"/>
        <v>7.2886297376093294</v>
      </c>
      <c r="I1317" s="179"/>
    </row>
    <row r="1318" spans="2:9" s="165" customFormat="1" ht="18.75" customHeight="1">
      <c r="B1318" s="114" t="s">
        <v>1180</v>
      </c>
      <c r="C1318" s="185">
        <f>C1319+C1353+C1359</f>
        <v>1182.95</v>
      </c>
      <c r="D1318" s="185">
        <f>D1319+D1353+D1359</f>
        <v>1085.29</v>
      </c>
      <c r="E1318" s="174"/>
      <c r="F1318" s="185">
        <v>1943</v>
      </c>
      <c r="G1318" s="175"/>
      <c r="H1318" s="175">
        <f t="shared" si="28"/>
        <v>1.7903048954657281</v>
      </c>
      <c r="I1318" s="186"/>
    </row>
    <row r="1319" spans="2:9" s="163" customFormat="1" ht="18.75" customHeight="1">
      <c r="B1319" s="108" t="s">
        <v>1181</v>
      </c>
      <c r="C1319" s="176">
        <f>SUBTOTAL(9,C1320:C1333)</f>
        <v>682.95</v>
      </c>
      <c r="D1319" s="176">
        <f>SUBTOTAL(9,D1320:D1333)</f>
        <v>589.29</v>
      </c>
      <c r="E1319" s="174"/>
      <c r="F1319" s="176">
        <v>1744</v>
      </c>
      <c r="G1319" s="175"/>
      <c r="H1319" s="175">
        <f t="shared" si="28"/>
        <v>2.9594936279251303</v>
      </c>
      <c r="I1319" s="180"/>
    </row>
    <row r="1320" spans="2:9" s="146" customFormat="1" ht="18.75" customHeight="1">
      <c r="B1320" s="45" t="s">
        <v>159</v>
      </c>
      <c r="C1320" s="174">
        <v>207.78</v>
      </c>
      <c r="D1320" s="174">
        <v>242.12</v>
      </c>
      <c r="E1320" s="174"/>
      <c r="F1320" s="174">
        <v>243</v>
      </c>
      <c r="G1320" s="175"/>
      <c r="H1320" s="175">
        <f t="shared" si="28"/>
        <v>1.003634561374525</v>
      </c>
      <c r="I1320" s="179"/>
    </row>
    <row r="1321" spans="2:9" s="146" customFormat="1" ht="18.75" customHeight="1">
      <c r="B1321" s="45" t="s">
        <v>160</v>
      </c>
      <c r="C1321" s="174"/>
      <c r="D1321" s="174"/>
      <c r="E1321" s="174"/>
      <c r="F1321" s="174">
        <v>0</v>
      </c>
      <c r="G1321" s="175"/>
      <c r="H1321" s="175"/>
      <c r="I1321" s="179"/>
    </row>
    <row r="1322" spans="2:9" s="146" customFormat="1" ht="18.75" customHeight="1">
      <c r="B1322" s="45" t="s">
        <v>161</v>
      </c>
      <c r="C1322" s="174"/>
      <c r="D1322" s="174"/>
      <c r="E1322" s="174"/>
      <c r="F1322" s="174">
        <v>0</v>
      </c>
      <c r="G1322" s="175"/>
      <c r="H1322" s="175"/>
      <c r="I1322" s="179"/>
    </row>
    <row r="1323" spans="2:9" s="146" customFormat="1" ht="18.75" customHeight="1">
      <c r="B1323" s="45" t="s">
        <v>1182</v>
      </c>
      <c r="C1323" s="174"/>
      <c r="D1323" s="174"/>
      <c r="E1323" s="174"/>
      <c r="F1323" s="174">
        <v>0</v>
      </c>
      <c r="G1323" s="175"/>
      <c r="H1323" s="175"/>
      <c r="I1323" s="179"/>
    </row>
    <row r="1324" spans="2:9" s="146" customFormat="1" ht="18.75" customHeight="1">
      <c r="B1324" s="45" t="s">
        <v>1183</v>
      </c>
      <c r="C1324" s="174"/>
      <c r="D1324" s="174"/>
      <c r="E1324" s="174"/>
      <c r="F1324" s="174">
        <v>0</v>
      </c>
      <c r="G1324" s="175"/>
      <c r="H1324" s="175"/>
      <c r="I1324" s="179"/>
    </row>
    <row r="1325" spans="2:9" s="146" customFormat="1" ht="18.75" customHeight="1">
      <c r="B1325" s="45" t="s">
        <v>1184</v>
      </c>
      <c r="C1325" s="174"/>
      <c r="D1325" s="174">
        <v>10</v>
      </c>
      <c r="E1325" s="174"/>
      <c r="F1325" s="174">
        <v>10</v>
      </c>
      <c r="G1325" s="175"/>
      <c r="H1325" s="175">
        <f t="shared" si="28"/>
        <v>1</v>
      </c>
      <c r="I1325" s="179"/>
    </row>
    <row r="1326" spans="2:9" s="146" customFormat="1" ht="18.75" customHeight="1">
      <c r="B1326" s="45" t="s">
        <v>1185</v>
      </c>
      <c r="C1326" s="174"/>
      <c r="D1326" s="174"/>
      <c r="E1326" s="174"/>
      <c r="F1326" s="174">
        <v>0</v>
      </c>
      <c r="G1326" s="175"/>
      <c r="H1326" s="175"/>
      <c r="I1326" s="179"/>
    </row>
    <row r="1327" spans="2:9" s="146" customFormat="1" ht="18.75" customHeight="1">
      <c r="B1327" s="45" t="s">
        <v>1186</v>
      </c>
      <c r="C1327" s="174"/>
      <c r="D1327" s="174"/>
      <c r="E1327" s="174"/>
      <c r="F1327" s="174">
        <v>12</v>
      </c>
      <c r="G1327" s="175"/>
      <c r="H1327" s="175"/>
      <c r="I1327" s="179"/>
    </row>
    <row r="1328" spans="2:9" s="146" customFormat="1" ht="18.75" customHeight="1">
      <c r="B1328" s="45" t="s">
        <v>1187</v>
      </c>
      <c r="C1328" s="174"/>
      <c r="D1328" s="174"/>
      <c r="E1328" s="174"/>
      <c r="F1328" s="174">
        <v>884</v>
      </c>
      <c r="G1328" s="175"/>
      <c r="H1328" s="175"/>
      <c r="I1328" s="179"/>
    </row>
    <row r="1329" spans="2:9" s="146" customFormat="1" ht="18.75" customHeight="1">
      <c r="B1329" s="45" t="s">
        <v>1188</v>
      </c>
      <c r="C1329" s="174"/>
      <c r="D1329" s="174"/>
      <c r="E1329" s="174"/>
      <c r="F1329" s="174">
        <v>0</v>
      </c>
      <c r="G1329" s="175"/>
      <c r="H1329" s="175"/>
      <c r="I1329" s="179"/>
    </row>
    <row r="1330" spans="2:9" s="146" customFormat="1" ht="18.75" customHeight="1">
      <c r="B1330" s="45" t="s">
        <v>1189</v>
      </c>
      <c r="C1330" s="174"/>
      <c r="D1330" s="174"/>
      <c r="E1330" s="174"/>
      <c r="F1330" s="174">
        <v>234</v>
      </c>
      <c r="G1330" s="175"/>
      <c r="H1330" s="175"/>
      <c r="I1330" s="179"/>
    </row>
    <row r="1331" spans="2:9" s="146" customFormat="1" ht="18.75" customHeight="1">
      <c r="B1331" s="45" t="s">
        <v>1190</v>
      </c>
      <c r="C1331" s="174"/>
      <c r="D1331" s="174"/>
      <c r="E1331" s="174"/>
      <c r="F1331" s="174">
        <v>0</v>
      </c>
      <c r="G1331" s="175"/>
      <c r="H1331" s="175"/>
      <c r="I1331" s="179"/>
    </row>
    <row r="1332" spans="2:9" s="146" customFormat="1" ht="18.75" customHeight="1">
      <c r="B1332" s="45" t="s">
        <v>168</v>
      </c>
      <c r="C1332" s="174">
        <v>67.17</v>
      </c>
      <c r="D1332" s="174">
        <v>79.17</v>
      </c>
      <c r="E1332" s="174"/>
      <c r="F1332" s="174">
        <v>78</v>
      </c>
      <c r="G1332" s="175"/>
      <c r="H1332" s="175">
        <f t="shared" si="28"/>
        <v>0.98522167487684731</v>
      </c>
      <c r="I1332" s="179"/>
    </row>
    <row r="1333" spans="2:9" s="146" customFormat="1" ht="18.75" customHeight="1">
      <c r="B1333" s="45" t="s">
        <v>1191</v>
      </c>
      <c r="C1333" s="174">
        <v>408</v>
      </c>
      <c r="D1333" s="174">
        <v>258</v>
      </c>
      <c r="E1333" s="174"/>
      <c r="F1333" s="174">
        <v>283</v>
      </c>
      <c r="G1333" s="175"/>
      <c r="H1333" s="175">
        <f t="shared" si="28"/>
        <v>1.0968992248062015</v>
      </c>
      <c r="I1333" s="179"/>
    </row>
    <row r="1334" spans="2:9" s="146" customFormat="1" ht="18.75" customHeight="1">
      <c r="B1334" s="30" t="s">
        <v>1192</v>
      </c>
      <c r="C1334" s="174"/>
      <c r="D1334" s="174"/>
      <c r="E1334" s="174"/>
      <c r="F1334" s="174">
        <v>0</v>
      </c>
      <c r="G1334" s="175"/>
      <c r="H1334" s="175"/>
      <c r="I1334" s="179"/>
    </row>
    <row r="1335" spans="2:9" s="146" customFormat="1" ht="18.75" customHeight="1">
      <c r="B1335" s="45" t="s">
        <v>159</v>
      </c>
      <c r="C1335" s="174"/>
      <c r="D1335" s="174"/>
      <c r="E1335" s="174"/>
      <c r="F1335" s="174">
        <v>0</v>
      </c>
      <c r="G1335" s="175"/>
      <c r="H1335" s="175"/>
      <c r="I1335" s="179"/>
    </row>
    <row r="1336" spans="2:9" s="146" customFormat="1" ht="18.75" customHeight="1">
      <c r="B1336" s="45" t="s">
        <v>160</v>
      </c>
      <c r="C1336" s="174"/>
      <c r="D1336" s="174"/>
      <c r="E1336" s="174"/>
      <c r="F1336" s="174">
        <v>0</v>
      </c>
      <c r="G1336" s="175"/>
      <c r="H1336" s="175"/>
      <c r="I1336" s="179"/>
    </row>
    <row r="1337" spans="2:9" s="146" customFormat="1" ht="18.75" customHeight="1">
      <c r="B1337" s="45" t="s">
        <v>161</v>
      </c>
      <c r="C1337" s="174"/>
      <c r="D1337" s="174"/>
      <c r="E1337" s="174"/>
      <c r="F1337" s="174">
        <v>0</v>
      </c>
      <c r="G1337" s="175"/>
      <c r="H1337" s="175"/>
      <c r="I1337" s="179"/>
    </row>
    <row r="1338" spans="2:9" s="146" customFormat="1" ht="18.75" customHeight="1">
      <c r="B1338" s="45" t="s">
        <v>1193</v>
      </c>
      <c r="C1338" s="174"/>
      <c r="D1338" s="174"/>
      <c r="E1338" s="174"/>
      <c r="F1338" s="174">
        <v>0</v>
      </c>
      <c r="G1338" s="175"/>
      <c r="H1338" s="175"/>
      <c r="I1338" s="179"/>
    </row>
    <row r="1339" spans="2:9" s="146" customFormat="1" ht="18.75" customHeight="1">
      <c r="B1339" s="45" t="s">
        <v>1194</v>
      </c>
      <c r="C1339" s="174"/>
      <c r="D1339" s="174"/>
      <c r="E1339" s="174"/>
      <c r="F1339" s="174">
        <v>0</v>
      </c>
      <c r="G1339" s="175"/>
      <c r="H1339" s="175"/>
      <c r="I1339" s="179"/>
    </row>
    <row r="1340" spans="2:9" s="146" customFormat="1" ht="18.75" customHeight="1">
      <c r="B1340" s="45" t="s">
        <v>1195</v>
      </c>
      <c r="C1340" s="174"/>
      <c r="D1340" s="174"/>
      <c r="E1340" s="174"/>
      <c r="F1340" s="174">
        <v>0</v>
      </c>
      <c r="G1340" s="175"/>
      <c r="H1340" s="175"/>
      <c r="I1340" s="179"/>
    </row>
    <row r="1341" spans="2:9" s="146" customFormat="1" ht="18.75" customHeight="1">
      <c r="B1341" s="45" t="s">
        <v>1196</v>
      </c>
      <c r="C1341" s="174"/>
      <c r="D1341" s="174"/>
      <c r="E1341" s="174"/>
      <c r="F1341" s="174">
        <v>0</v>
      </c>
      <c r="G1341" s="175"/>
      <c r="H1341" s="175"/>
      <c r="I1341" s="179"/>
    </row>
    <row r="1342" spans="2:9" s="146" customFormat="1" ht="18.75" customHeight="1">
      <c r="B1342" s="45" t="s">
        <v>1197</v>
      </c>
      <c r="C1342" s="174"/>
      <c r="D1342" s="174"/>
      <c r="E1342" s="174"/>
      <c r="F1342" s="174">
        <v>0</v>
      </c>
      <c r="G1342" s="175"/>
      <c r="H1342" s="175"/>
      <c r="I1342" s="179"/>
    </row>
    <row r="1343" spans="2:9" s="146" customFormat="1" ht="18.75" customHeight="1">
      <c r="B1343" s="45" t="s">
        <v>1198</v>
      </c>
      <c r="C1343" s="174"/>
      <c r="D1343" s="174"/>
      <c r="E1343" s="174"/>
      <c r="F1343" s="174">
        <v>0</v>
      </c>
      <c r="G1343" s="175"/>
      <c r="H1343" s="175"/>
      <c r="I1343" s="179"/>
    </row>
    <row r="1344" spans="2:9" s="146" customFormat="1" ht="18.75" customHeight="1">
      <c r="B1344" s="45" t="s">
        <v>1199</v>
      </c>
      <c r="C1344" s="174"/>
      <c r="D1344" s="174"/>
      <c r="E1344" s="174"/>
      <c r="F1344" s="174">
        <v>0</v>
      </c>
      <c r="G1344" s="175"/>
      <c r="H1344" s="175"/>
      <c r="I1344" s="179"/>
    </row>
    <row r="1345" spans="2:9" s="146" customFormat="1" ht="18.75" customHeight="1">
      <c r="B1345" s="45" t="s">
        <v>1200</v>
      </c>
      <c r="C1345" s="174"/>
      <c r="D1345" s="174"/>
      <c r="E1345" s="174"/>
      <c r="F1345" s="174">
        <v>0</v>
      </c>
      <c r="G1345" s="175"/>
      <c r="H1345" s="175"/>
      <c r="I1345" s="179"/>
    </row>
    <row r="1346" spans="2:9" s="146" customFormat="1" ht="18.75" customHeight="1">
      <c r="B1346" s="45" t="s">
        <v>168</v>
      </c>
      <c r="C1346" s="174"/>
      <c r="D1346" s="174"/>
      <c r="E1346" s="174"/>
      <c r="F1346" s="174">
        <v>0</v>
      </c>
      <c r="G1346" s="175"/>
      <c r="H1346" s="175"/>
      <c r="I1346" s="179"/>
    </row>
    <row r="1347" spans="2:9" s="146" customFormat="1" ht="18.75" customHeight="1">
      <c r="B1347" s="45" t="s">
        <v>1201</v>
      </c>
      <c r="C1347" s="174"/>
      <c r="D1347" s="174"/>
      <c r="E1347" s="174"/>
      <c r="F1347" s="174">
        <v>0</v>
      </c>
      <c r="G1347" s="175"/>
      <c r="H1347" s="175"/>
      <c r="I1347" s="179"/>
    </row>
    <row r="1348" spans="2:9" s="146" customFormat="1" ht="18.75" customHeight="1">
      <c r="B1348" s="30" t="s">
        <v>1202</v>
      </c>
      <c r="C1348" s="174"/>
      <c r="D1348" s="174"/>
      <c r="E1348" s="174"/>
      <c r="F1348" s="174">
        <v>0</v>
      </c>
      <c r="G1348" s="175"/>
      <c r="H1348" s="175"/>
      <c r="I1348" s="179"/>
    </row>
    <row r="1349" spans="2:9" s="146" customFormat="1" ht="18.75" customHeight="1">
      <c r="B1349" s="45" t="s">
        <v>1203</v>
      </c>
      <c r="C1349" s="174"/>
      <c r="D1349" s="174"/>
      <c r="E1349" s="174"/>
      <c r="F1349" s="174">
        <v>0</v>
      </c>
      <c r="G1349" s="175"/>
      <c r="H1349" s="175"/>
      <c r="I1349" s="179"/>
    </row>
    <row r="1350" spans="2:9" s="146" customFormat="1" ht="18.75" customHeight="1">
      <c r="B1350" s="45" t="s">
        <v>1204</v>
      </c>
      <c r="C1350" s="174"/>
      <c r="D1350" s="174"/>
      <c r="E1350" s="174"/>
      <c r="F1350" s="174">
        <v>0</v>
      </c>
      <c r="G1350" s="175"/>
      <c r="H1350" s="175"/>
      <c r="I1350" s="179"/>
    </row>
    <row r="1351" spans="2:9" s="146" customFormat="1" ht="18.75" customHeight="1">
      <c r="B1351" s="45" t="s">
        <v>1205</v>
      </c>
      <c r="C1351" s="174"/>
      <c r="D1351" s="174"/>
      <c r="E1351" s="174"/>
      <c r="F1351" s="174">
        <v>0</v>
      </c>
      <c r="G1351" s="175"/>
      <c r="H1351" s="175"/>
      <c r="I1351" s="179"/>
    </row>
    <row r="1352" spans="2:9" s="146" customFormat="1" ht="18.75" customHeight="1">
      <c r="B1352" s="45" t="s">
        <v>1206</v>
      </c>
      <c r="C1352" s="174"/>
      <c r="D1352" s="174"/>
      <c r="E1352" s="174"/>
      <c r="F1352" s="174">
        <v>0</v>
      </c>
      <c r="G1352" s="175"/>
      <c r="H1352" s="175"/>
      <c r="I1352" s="179"/>
    </row>
    <row r="1353" spans="2:9" s="163" customFormat="1" ht="18.75" customHeight="1">
      <c r="B1353" s="108" t="s">
        <v>1207</v>
      </c>
      <c r="C1353" s="176">
        <f>SUBTOTAL(9,C1354:C1358)</f>
        <v>500</v>
      </c>
      <c r="D1353" s="176">
        <f>SUBTOTAL(9,D1354:D1358)</f>
        <v>297</v>
      </c>
      <c r="E1353" s="174"/>
      <c r="F1353" s="176">
        <v>0</v>
      </c>
      <c r="G1353" s="175"/>
      <c r="H1353" s="175">
        <f t="shared" ref="H1353:H1385" si="29">F1353/D1353</f>
        <v>0</v>
      </c>
      <c r="I1353" s="180"/>
    </row>
    <row r="1354" spans="2:9" s="146" customFormat="1" ht="18.75" customHeight="1">
      <c r="B1354" s="45" t="s">
        <v>1208</v>
      </c>
      <c r="C1354" s="174"/>
      <c r="D1354" s="174"/>
      <c r="E1354" s="174"/>
      <c r="F1354" s="174">
        <v>0</v>
      </c>
      <c r="G1354" s="175"/>
      <c r="H1354" s="175"/>
      <c r="I1354" s="179"/>
    </row>
    <row r="1355" spans="2:9" s="146" customFormat="1" ht="18.75" customHeight="1">
      <c r="B1355" s="45" t="s">
        <v>1209</v>
      </c>
      <c r="C1355" s="174"/>
      <c r="D1355" s="174"/>
      <c r="E1355" s="174"/>
      <c r="F1355" s="174">
        <v>0</v>
      </c>
      <c r="G1355" s="175"/>
      <c r="H1355" s="175"/>
      <c r="I1355" s="179"/>
    </row>
    <row r="1356" spans="2:9" s="146" customFormat="1" ht="18.75" customHeight="1">
      <c r="B1356" s="45" t="s">
        <v>1210</v>
      </c>
      <c r="C1356" s="174"/>
      <c r="D1356" s="174">
        <v>28</v>
      </c>
      <c r="E1356" s="174"/>
      <c r="F1356" s="174">
        <v>0</v>
      </c>
      <c r="G1356" s="175"/>
      <c r="H1356" s="175">
        <f t="shared" si="29"/>
        <v>0</v>
      </c>
      <c r="I1356" s="179"/>
    </row>
    <row r="1357" spans="2:9" s="146" customFormat="1" ht="18.75" customHeight="1">
      <c r="B1357" s="45" t="s">
        <v>1211</v>
      </c>
      <c r="C1357" s="174"/>
      <c r="D1357" s="174"/>
      <c r="E1357" s="174"/>
      <c r="F1357" s="174">
        <v>0</v>
      </c>
      <c r="G1357" s="175"/>
      <c r="H1357" s="175"/>
      <c r="I1357" s="179"/>
    </row>
    <row r="1358" spans="2:9" s="146" customFormat="1" ht="18.75" customHeight="1">
      <c r="B1358" s="45" t="s">
        <v>1212</v>
      </c>
      <c r="C1358" s="174">
        <v>500</v>
      </c>
      <c r="D1358" s="174">
        <v>269</v>
      </c>
      <c r="E1358" s="174"/>
      <c r="F1358" s="174">
        <v>0</v>
      </c>
      <c r="G1358" s="175"/>
      <c r="H1358" s="175">
        <f t="shared" si="29"/>
        <v>0</v>
      </c>
      <c r="I1358" s="179"/>
    </row>
    <row r="1359" spans="2:9" s="163" customFormat="1" ht="18.75" customHeight="1">
      <c r="B1359" s="108" t="s">
        <v>1213</v>
      </c>
      <c r="C1359" s="176"/>
      <c r="D1359" s="176">
        <v>199</v>
      </c>
      <c r="E1359" s="174"/>
      <c r="F1359" s="176">
        <v>199</v>
      </c>
      <c r="G1359" s="175"/>
      <c r="H1359" s="175">
        <f t="shared" si="29"/>
        <v>1</v>
      </c>
      <c r="I1359" s="180"/>
    </row>
    <row r="1360" spans="2:9" s="146" customFormat="1" ht="18.75" customHeight="1">
      <c r="B1360" s="45" t="s">
        <v>1214</v>
      </c>
      <c r="C1360" s="174"/>
      <c r="D1360" s="174"/>
      <c r="E1360" s="174"/>
      <c r="F1360" s="174">
        <v>0</v>
      </c>
      <c r="G1360" s="175"/>
      <c r="H1360" s="175"/>
      <c r="I1360" s="179"/>
    </row>
    <row r="1361" spans="2:9" s="146" customFormat="1" ht="18.75" customHeight="1">
      <c r="B1361" s="45" t="s">
        <v>1215</v>
      </c>
      <c r="C1361" s="174"/>
      <c r="D1361" s="174"/>
      <c r="E1361" s="174"/>
      <c r="F1361" s="174">
        <v>0</v>
      </c>
      <c r="G1361" s="175"/>
      <c r="H1361" s="175"/>
      <c r="I1361" s="179"/>
    </row>
    <row r="1362" spans="2:9" s="146" customFormat="1" ht="18.75" customHeight="1">
      <c r="B1362" s="45" t="s">
        <v>1216</v>
      </c>
      <c r="C1362" s="174"/>
      <c r="D1362" s="174"/>
      <c r="E1362" s="174"/>
      <c r="F1362" s="174">
        <v>0</v>
      </c>
      <c r="G1362" s="175"/>
      <c r="H1362" s="175"/>
      <c r="I1362" s="179"/>
    </row>
    <row r="1363" spans="2:9" s="146" customFormat="1" ht="18.75" customHeight="1">
      <c r="B1363" s="45" t="s">
        <v>1217</v>
      </c>
      <c r="C1363" s="174"/>
      <c r="D1363" s="174">
        <v>199</v>
      </c>
      <c r="E1363" s="174"/>
      <c r="F1363" s="174">
        <v>199</v>
      </c>
      <c r="G1363" s="175"/>
      <c r="H1363" s="175">
        <f t="shared" si="29"/>
        <v>1</v>
      </c>
      <c r="I1363" s="179"/>
    </row>
    <row r="1364" spans="2:9" s="146" customFormat="1" ht="18.75" customHeight="1">
      <c r="B1364" s="45" t="s">
        <v>1218</v>
      </c>
      <c r="C1364" s="174"/>
      <c r="D1364" s="174"/>
      <c r="E1364" s="174"/>
      <c r="F1364" s="174">
        <v>0</v>
      </c>
      <c r="G1364" s="175"/>
      <c r="H1364" s="175"/>
      <c r="I1364" s="179"/>
    </row>
    <row r="1365" spans="2:9" s="146" customFormat="1" ht="18.75" customHeight="1">
      <c r="B1365" s="45" t="s">
        <v>1219</v>
      </c>
      <c r="C1365" s="174"/>
      <c r="D1365" s="174"/>
      <c r="E1365" s="174"/>
      <c r="F1365" s="174">
        <v>0</v>
      </c>
      <c r="G1365" s="175"/>
      <c r="H1365" s="175"/>
      <c r="I1365" s="179"/>
    </row>
    <row r="1366" spans="2:9" s="146" customFormat="1" ht="18.75" customHeight="1">
      <c r="B1366" s="45" t="s">
        <v>1220</v>
      </c>
      <c r="C1366" s="174"/>
      <c r="D1366" s="174"/>
      <c r="E1366" s="174"/>
      <c r="F1366" s="174">
        <v>0</v>
      </c>
      <c r="G1366" s="175"/>
      <c r="H1366" s="175"/>
      <c r="I1366" s="179"/>
    </row>
    <row r="1367" spans="2:9" s="146" customFormat="1" ht="18.75" customHeight="1">
      <c r="B1367" s="45" t="s">
        <v>1221</v>
      </c>
      <c r="C1367" s="174"/>
      <c r="D1367" s="174"/>
      <c r="E1367" s="174"/>
      <c r="F1367" s="174">
        <v>0</v>
      </c>
      <c r="G1367" s="175"/>
      <c r="H1367" s="175"/>
      <c r="I1367" s="179"/>
    </row>
    <row r="1368" spans="2:9" s="146" customFormat="1" ht="18.75" customHeight="1">
      <c r="B1368" s="45" t="s">
        <v>1222</v>
      </c>
      <c r="C1368" s="174"/>
      <c r="D1368" s="174"/>
      <c r="E1368" s="174"/>
      <c r="F1368" s="174">
        <v>0</v>
      </c>
      <c r="G1368" s="175"/>
      <c r="H1368" s="175"/>
      <c r="I1368" s="179"/>
    </row>
    <row r="1369" spans="2:9" s="146" customFormat="1" ht="18.75" customHeight="1">
      <c r="B1369" s="45" t="s">
        <v>1223</v>
      </c>
      <c r="C1369" s="174"/>
      <c r="D1369" s="174"/>
      <c r="E1369" s="174"/>
      <c r="F1369" s="174">
        <v>0</v>
      </c>
      <c r="G1369" s="175"/>
      <c r="H1369" s="175"/>
      <c r="I1369" s="179"/>
    </row>
    <row r="1370" spans="2:9" s="146" customFormat="1" ht="18.75" customHeight="1">
      <c r="B1370" s="45" t="s">
        <v>1224</v>
      </c>
      <c r="C1370" s="174"/>
      <c r="D1370" s="174"/>
      <c r="E1370" s="174"/>
      <c r="F1370" s="174">
        <v>0</v>
      </c>
      <c r="G1370" s="175"/>
      <c r="H1370" s="175"/>
      <c r="I1370" s="179"/>
    </row>
    <row r="1371" spans="2:9" s="146" customFormat="1" ht="18.75" customHeight="1">
      <c r="B1371" s="314" t="s">
        <v>1225</v>
      </c>
      <c r="C1371" s="174">
        <v>24869.65</v>
      </c>
      <c r="D1371" s="174">
        <f>7933.81+664</f>
        <v>8597.8100000000013</v>
      </c>
      <c r="E1371" s="174"/>
      <c r="F1371" s="174">
        <v>276</v>
      </c>
      <c r="G1371" s="175"/>
      <c r="H1371" s="175">
        <f t="shared" si="29"/>
        <v>3.2101197863176778E-2</v>
      </c>
      <c r="I1371" s="179"/>
    </row>
    <row r="1372" spans="2:9" s="146" customFormat="1" ht="18.75" customHeight="1">
      <c r="B1372" s="314" t="s">
        <v>1226</v>
      </c>
      <c r="C1372" s="174">
        <v>24869.65</v>
      </c>
      <c r="D1372" s="174">
        <f>7933.81+664</f>
        <v>8597.8100000000013</v>
      </c>
      <c r="E1372" s="174"/>
      <c r="F1372" s="174">
        <v>276</v>
      </c>
      <c r="G1372" s="175"/>
      <c r="H1372" s="175">
        <f t="shared" si="29"/>
        <v>3.2101197863176778E-2</v>
      </c>
      <c r="I1372" s="179"/>
    </row>
    <row r="1373" spans="2:9" s="146" customFormat="1" ht="18.75" customHeight="1">
      <c r="B1373" s="310" t="s">
        <v>1227</v>
      </c>
      <c r="C1373" s="174">
        <f>21869.65+3000</f>
        <v>24869.65</v>
      </c>
      <c r="D1373" s="174">
        <f>7933.81+664</f>
        <v>8597.8100000000013</v>
      </c>
      <c r="E1373" s="174"/>
      <c r="F1373" s="174">
        <v>276</v>
      </c>
      <c r="G1373" s="175"/>
      <c r="H1373" s="175">
        <f t="shared" si="29"/>
        <v>3.2101197863176778E-2</v>
      </c>
      <c r="I1373" s="179"/>
    </row>
    <row r="1374" spans="2:9" s="165" customFormat="1" ht="18.75" customHeight="1">
      <c r="B1374" s="114" t="s">
        <v>1228</v>
      </c>
      <c r="C1374" s="185">
        <f>C1377</f>
        <v>6145</v>
      </c>
      <c r="D1374" s="185">
        <f>D1377</f>
        <v>6496</v>
      </c>
      <c r="E1374" s="174"/>
      <c r="F1374" s="185">
        <v>3918</v>
      </c>
      <c r="G1374" s="175"/>
      <c r="H1374" s="175">
        <f t="shared" si="29"/>
        <v>0.60314039408866993</v>
      </c>
      <c r="I1374" s="186"/>
    </row>
    <row r="1375" spans="2:9" s="146" customFormat="1" ht="18.75" customHeight="1">
      <c r="B1375" s="30" t="s">
        <v>1229</v>
      </c>
      <c r="C1375" s="174"/>
      <c r="D1375" s="174"/>
      <c r="E1375" s="174"/>
      <c r="F1375" s="174">
        <v>0</v>
      </c>
      <c r="G1375" s="175"/>
      <c r="H1375" s="175"/>
      <c r="I1375" s="179"/>
    </row>
    <row r="1376" spans="2:9" s="146" customFormat="1" ht="18.75" customHeight="1">
      <c r="B1376" s="30" t="s">
        <v>1230</v>
      </c>
      <c r="C1376" s="174"/>
      <c r="D1376" s="174"/>
      <c r="E1376" s="174"/>
      <c r="F1376" s="174">
        <v>0</v>
      </c>
      <c r="G1376" s="175"/>
      <c r="H1376" s="175"/>
      <c r="I1376" s="179"/>
    </row>
    <row r="1377" spans="1:9" s="163" customFormat="1" ht="18.75" customHeight="1">
      <c r="B1377" s="108" t="s">
        <v>1231</v>
      </c>
      <c r="C1377" s="176">
        <f>SUBTOTAL(9,C1378:C1381)</f>
        <v>6145</v>
      </c>
      <c r="D1377" s="176">
        <f>SUBTOTAL(9,D1378:D1381)</f>
        <v>6496</v>
      </c>
      <c r="E1377" s="174"/>
      <c r="F1377" s="176">
        <v>3918</v>
      </c>
      <c r="G1377" s="175"/>
      <c r="H1377" s="175">
        <f t="shared" si="29"/>
        <v>0.60314039408866993</v>
      </c>
      <c r="I1377" s="180"/>
    </row>
    <row r="1378" spans="1:9" s="146" customFormat="1" ht="18.75" customHeight="1">
      <c r="B1378" s="45" t="s">
        <v>1232</v>
      </c>
      <c r="C1378" s="174">
        <v>6133</v>
      </c>
      <c r="D1378" s="174">
        <v>6484</v>
      </c>
      <c r="E1378" s="174"/>
      <c r="F1378" s="174">
        <v>3918</v>
      </c>
      <c r="G1378" s="175"/>
      <c r="H1378" s="175">
        <f t="shared" si="29"/>
        <v>0.60425663170882171</v>
      </c>
      <c r="I1378" s="179"/>
    </row>
    <row r="1379" spans="1:9" s="146" customFormat="1" ht="18.75" customHeight="1">
      <c r="B1379" s="45" t="s">
        <v>1233</v>
      </c>
      <c r="C1379" s="174"/>
      <c r="D1379" s="174"/>
      <c r="E1379" s="174"/>
      <c r="F1379" s="174">
        <v>0</v>
      </c>
      <c r="G1379" s="175"/>
      <c r="H1379" s="175"/>
      <c r="I1379" s="179"/>
    </row>
    <row r="1380" spans="1:9" s="146" customFormat="1" ht="18.75" customHeight="1">
      <c r="B1380" s="45" t="s">
        <v>1234</v>
      </c>
      <c r="C1380" s="174"/>
      <c r="D1380" s="174"/>
      <c r="E1380" s="174"/>
      <c r="F1380" s="174">
        <v>0</v>
      </c>
      <c r="G1380" s="175"/>
      <c r="H1380" s="175"/>
      <c r="I1380" s="179"/>
    </row>
    <row r="1381" spans="1:9" s="146" customFormat="1" ht="18.75" customHeight="1">
      <c r="B1381" s="45" t="s">
        <v>1235</v>
      </c>
      <c r="C1381" s="174">
        <v>12</v>
      </c>
      <c r="D1381" s="174">
        <v>12</v>
      </c>
      <c r="E1381" s="174"/>
      <c r="F1381" s="174">
        <v>0</v>
      </c>
      <c r="G1381" s="175"/>
      <c r="H1381" s="175">
        <f t="shared" si="29"/>
        <v>0</v>
      </c>
      <c r="I1381" s="179"/>
    </row>
    <row r="1382" spans="1:9" s="164" customFormat="1" ht="18.75" customHeight="1">
      <c r="B1382" s="182" t="s">
        <v>1236</v>
      </c>
      <c r="C1382" s="183">
        <v>40</v>
      </c>
      <c r="D1382" s="183">
        <v>98</v>
      </c>
      <c r="E1382" s="174"/>
      <c r="F1382" s="183">
        <v>24</v>
      </c>
      <c r="G1382" s="175"/>
      <c r="H1382" s="175">
        <f t="shared" si="29"/>
        <v>0.24489795918367346</v>
      </c>
      <c r="I1382" s="184"/>
    </row>
    <row r="1383" spans="1:9" s="146" customFormat="1" ht="18.75" customHeight="1">
      <c r="B1383" s="30" t="s">
        <v>1237</v>
      </c>
      <c r="C1383" s="174"/>
      <c r="D1383" s="174"/>
      <c r="E1383" s="174"/>
      <c r="F1383" s="174">
        <v>0</v>
      </c>
      <c r="G1383" s="175"/>
      <c r="H1383" s="175"/>
      <c r="I1383" s="179"/>
    </row>
    <row r="1384" spans="1:9" s="146" customFormat="1" ht="18.75" customHeight="1">
      <c r="B1384" s="30" t="s">
        <v>1238</v>
      </c>
      <c r="C1384" s="174"/>
      <c r="D1384" s="174"/>
      <c r="E1384" s="174"/>
      <c r="F1384" s="174">
        <v>0</v>
      </c>
      <c r="G1384" s="175"/>
      <c r="H1384" s="175"/>
      <c r="I1384" s="179"/>
    </row>
    <row r="1385" spans="1:9" s="146" customFormat="1" ht="18.75" customHeight="1">
      <c r="B1385" s="30" t="s">
        <v>1239</v>
      </c>
      <c r="C1385" s="174">
        <v>40</v>
      </c>
      <c r="D1385" s="174">
        <v>98</v>
      </c>
      <c r="E1385" s="174">
        <v>713675</v>
      </c>
      <c r="F1385" s="174">
        <v>24</v>
      </c>
      <c r="G1385" s="175">
        <f>IF(E1385=0,0,F1385/E1385)</f>
        <v>3.362875258345886E-5</v>
      </c>
      <c r="H1385" s="175">
        <f t="shared" si="29"/>
        <v>0.24489795918367346</v>
      </c>
      <c r="I1385" s="179"/>
    </row>
    <row r="1386" spans="1:9" s="68" customFormat="1" ht="18" hidden="1" customHeight="1">
      <c r="A1386" s="146" t="s">
        <v>1240</v>
      </c>
      <c r="B1386" s="187" t="s">
        <v>1241</v>
      </c>
      <c r="C1386" s="185" t="e">
        <f>IF(COUNTIFS(#REF!,#REF!&amp;"??")&gt;0,SUMIFS(C$4:C$2174,#REF!,#REF!&amp;"??"),SUMIFS(#REF!,#REF!,#REF!))</f>
        <v>#REF!</v>
      </c>
      <c r="D1386" s="174">
        <v>0</v>
      </c>
      <c r="E1386" s="174">
        <v>0</v>
      </c>
      <c r="F1386" s="174" t="e">
        <f>IF(COUNTIFS(#REF!,#REF!&amp;"??")&gt;0,SUMIFS(F$4:F$2174,#REF!,#REF!&amp;"??"),SUMIFS(#REF!,#REF!,#REF!))</f>
        <v>#REF!</v>
      </c>
      <c r="G1386" s="175">
        <f>IF(E1386=0,0,F1386/E1386)</f>
        <v>0</v>
      </c>
      <c r="H1386" s="175">
        <f>IF(D1386=0,0,F1386/D1386)</f>
        <v>0</v>
      </c>
      <c r="I1386" s="188"/>
    </row>
    <row r="1387" spans="1:9" s="68" customFormat="1" ht="18" hidden="1" customHeight="1">
      <c r="A1387" s="146" t="s">
        <v>1240</v>
      </c>
      <c r="B1387" s="187" t="s">
        <v>1242</v>
      </c>
      <c r="C1387" s="185" t="e">
        <f>IF(COUNTIFS(#REF!,#REF!&amp;"??")&gt;0,SUMIFS(C$4:C$2174,#REF!,#REF!&amp;"??"),SUMIFS(#REF!,#REF!,#REF!))</f>
        <v>#REF!</v>
      </c>
      <c r="D1387" s="174">
        <v>0</v>
      </c>
      <c r="E1387" s="174">
        <v>0</v>
      </c>
      <c r="F1387" s="174" t="e">
        <f>IF(COUNTIFS(#REF!,#REF!&amp;"??")&gt;0,SUMIFS(F$4:F$2174,#REF!,#REF!&amp;"??"),SUMIFS(#REF!,#REF!,#REF!))</f>
        <v>#REF!</v>
      </c>
      <c r="G1387" s="175">
        <f>IF(E1387=0,0,F1387/E1387)</f>
        <v>0</v>
      </c>
      <c r="H1387" s="175">
        <f>IF(D1387=0,0,F1387/D1387)</f>
        <v>0</v>
      </c>
      <c r="I1387" s="188"/>
    </row>
    <row r="1388" spans="1:9" s="68" customFormat="1" ht="18" hidden="1" customHeight="1">
      <c r="A1388" s="146" t="s">
        <v>1240</v>
      </c>
      <c r="B1388" s="187" t="s">
        <v>1243</v>
      </c>
      <c r="C1388" s="185" t="e">
        <f>IF(COUNTIFS(#REF!,#REF!&amp;"??")&gt;0,SUMIFS(C$4:C$2174,#REF!,#REF!&amp;"??"),SUMIFS(#REF!,#REF!,#REF!))</f>
        <v>#REF!</v>
      </c>
      <c r="D1388" s="174">
        <v>0</v>
      </c>
      <c r="E1388" s="174">
        <v>0</v>
      </c>
      <c r="F1388" s="174" t="e">
        <f>IF(COUNTIFS(#REF!,#REF!&amp;"??")&gt;0,SUMIFS(F$4:F$2174,#REF!,#REF!&amp;"??"),SUMIFS(#REF!,#REF!,#REF!))</f>
        <v>#REF!</v>
      </c>
      <c r="G1388" s="175">
        <f t="shared" ref="G1388:G1400" si="30">IF(E1388=0,0,F1388/E1388)</f>
        <v>0</v>
      </c>
      <c r="H1388" s="175">
        <f t="shared" ref="H1388:H1400" si="31">IF(D1388=0,0,F1388/D1388)</f>
        <v>0</v>
      </c>
      <c r="I1388" s="188"/>
    </row>
    <row r="1389" spans="1:9" s="68" customFormat="1" ht="18" hidden="1" customHeight="1">
      <c r="A1389" s="146" t="s">
        <v>1240</v>
      </c>
      <c r="B1389" s="187" t="s">
        <v>1244</v>
      </c>
      <c r="C1389" s="185" t="e">
        <f>IF(COUNTIFS(#REF!,#REF!&amp;"??")&gt;0,SUMIFS(C$4:C$2174,#REF!,#REF!&amp;"??"),SUMIFS(#REF!,#REF!,#REF!))</f>
        <v>#REF!</v>
      </c>
      <c r="D1389" s="174">
        <v>0</v>
      </c>
      <c r="E1389" s="174">
        <v>0</v>
      </c>
      <c r="F1389" s="174" t="e">
        <f>IF(COUNTIFS(#REF!,#REF!&amp;"??")&gt;0,SUMIFS(F$4:F$2174,#REF!,#REF!&amp;"??"),SUMIFS(#REF!,#REF!,#REF!))</f>
        <v>#REF!</v>
      </c>
      <c r="G1389" s="175">
        <f t="shared" si="30"/>
        <v>0</v>
      </c>
      <c r="H1389" s="175">
        <f t="shared" si="31"/>
        <v>0</v>
      </c>
      <c r="I1389" s="188"/>
    </row>
    <row r="1390" spans="1:9" s="68" customFormat="1" ht="18" hidden="1" customHeight="1">
      <c r="A1390" s="146" t="s">
        <v>1240</v>
      </c>
      <c r="B1390" s="187" t="s">
        <v>1241</v>
      </c>
      <c r="C1390" s="185" t="e">
        <f>IF(COUNTIFS(#REF!,#REF!&amp;"??")&gt;0,SUMIFS(C$4:C$2174,#REF!,#REF!&amp;"??"),SUMIFS(#REF!,#REF!,#REF!))</f>
        <v>#REF!</v>
      </c>
      <c r="D1390" s="174">
        <v>0</v>
      </c>
      <c r="E1390" s="174">
        <v>0</v>
      </c>
      <c r="F1390" s="174" t="e">
        <f>IF(COUNTIFS(#REF!,#REF!&amp;"??")&gt;0,SUMIFS(F$4:F$2174,#REF!,#REF!&amp;"??"),SUMIFS(#REF!,#REF!,#REF!))</f>
        <v>#REF!</v>
      </c>
      <c r="G1390" s="175">
        <f t="shared" si="30"/>
        <v>0</v>
      </c>
      <c r="H1390" s="175">
        <f t="shared" si="31"/>
        <v>0</v>
      </c>
      <c r="I1390" s="188"/>
    </row>
    <row r="1391" spans="1:9" s="68" customFormat="1" ht="18" hidden="1" customHeight="1">
      <c r="A1391" s="146" t="s">
        <v>1240</v>
      </c>
      <c r="B1391" s="187" t="s">
        <v>1244</v>
      </c>
      <c r="C1391" s="185" t="e">
        <f>IF(COUNTIFS(#REF!,#REF!&amp;"??")&gt;0,SUMIFS(C$4:C$2174,#REF!,#REF!&amp;"??"),SUMIFS(#REF!,#REF!,#REF!))</f>
        <v>#REF!</v>
      </c>
      <c r="D1391" s="174">
        <v>0</v>
      </c>
      <c r="E1391" s="174">
        <v>0</v>
      </c>
      <c r="F1391" s="174" t="e">
        <f>IF(COUNTIFS(#REF!,#REF!&amp;"??")&gt;0,SUMIFS(F$4:F$2174,#REF!,#REF!&amp;"??"),SUMIFS(#REF!,#REF!,#REF!))</f>
        <v>#REF!</v>
      </c>
      <c r="G1391" s="175">
        <f t="shared" si="30"/>
        <v>0</v>
      </c>
      <c r="H1391" s="175">
        <f t="shared" si="31"/>
        <v>0</v>
      </c>
      <c r="I1391" s="188"/>
    </row>
    <row r="1392" spans="1:9" s="68" customFormat="1" ht="18" hidden="1" customHeight="1">
      <c r="A1392" s="146" t="s">
        <v>1240</v>
      </c>
      <c r="B1392" s="187" t="s">
        <v>1245</v>
      </c>
      <c r="C1392" s="185" t="e">
        <f>IF(COUNTIFS(#REF!,#REF!&amp;"??")&gt;0,SUMIFS(C$4:C$2174,#REF!,#REF!&amp;"??"),SUMIFS(#REF!,#REF!,#REF!))</f>
        <v>#REF!</v>
      </c>
      <c r="D1392" s="174">
        <v>0</v>
      </c>
      <c r="E1392" s="174">
        <v>0</v>
      </c>
      <c r="F1392" s="174" t="e">
        <f>IF(COUNTIFS(#REF!,#REF!&amp;"??")&gt;0,SUMIFS(F$4:F$2174,#REF!,#REF!&amp;"??"),SUMIFS(#REF!,#REF!,#REF!))</f>
        <v>#REF!</v>
      </c>
      <c r="G1392" s="175">
        <f t="shared" si="30"/>
        <v>0</v>
      </c>
      <c r="H1392" s="175">
        <f t="shared" si="31"/>
        <v>0</v>
      </c>
      <c r="I1392" s="188"/>
    </row>
    <row r="1393" spans="1:9" s="68" customFormat="1" ht="18" hidden="1" customHeight="1">
      <c r="A1393" s="146" t="s">
        <v>1240</v>
      </c>
      <c r="B1393" s="187" t="s">
        <v>1246</v>
      </c>
      <c r="C1393" s="185" t="e">
        <f>IF(COUNTIFS(#REF!,#REF!&amp;"??")&gt;0,SUMIFS(C$4:C$2174,#REF!,#REF!&amp;"??"),SUMIFS(#REF!,#REF!,#REF!))</f>
        <v>#REF!</v>
      </c>
      <c r="D1393" s="174">
        <v>0</v>
      </c>
      <c r="E1393" s="174">
        <v>0</v>
      </c>
      <c r="F1393" s="174" t="e">
        <f>IF(COUNTIFS(#REF!,#REF!&amp;"??")&gt;0,SUMIFS(F$4:F$2174,#REF!,#REF!&amp;"??"),SUMIFS(#REF!,#REF!,#REF!))</f>
        <v>#REF!</v>
      </c>
      <c r="G1393" s="175">
        <f t="shared" si="30"/>
        <v>0</v>
      </c>
      <c r="H1393" s="175">
        <f t="shared" si="31"/>
        <v>0</v>
      </c>
      <c r="I1393" s="188"/>
    </row>
    <row r="1394" spans="1:9" s="68" customFormat="1" ht="18" hidden="1" customHeight="1">
      <c r="A1394" s="146" t="s">
        <v>1240</v>
      </c>
      <c r="B1394" s="187" t="s">
        <v>1247</v>
      </c>
      <c r="C1394" s="185" t="e">
        <f>IF(COUNTIFS(#REF!,#REF!&amp;"??")&gt;0,SUMIFS(C$4:C$2174,#REF!,#REF!&amp;"??"),SUMIFS(#REF!,#REF!,#REF!))</f>
        <v>#REF!</v>
      </c>
      <c r="D1394" s="174">
        <v>0</v>
      </c>
      <c r="E1394" s="174">
        <v>0</v>
      </c>
      <c r="F1394" s="174" t="e">
        <f>IF(COUNTIFS(#REF!,#REF!&amp;"??")&gt;0,SUMIFS(F$4:F$2174,#REF!,#REF!&amp;"??"),SUMIFS(#REF!,#REF!,#REF!))</f>
        <v>#REF!</v>
      </c>
      <c r="G1394" s="175">
        <f t="shared" si="30"/>
        <v>0</v>
      </c>
      <c r="H1394" s="175">
        <f t="shared" si="31"/>
        <v>0</v>
      </c>
      <c r="I1394" s="188"/>
    </row>
    <row r="1395" spans="1:9" s="68" customFormat="1" ht="18" hidden="1" customHeight="1">
      <c r="A1395" s="146" t="s">
        <v>1240</v>
      </c>
      <c r="B1395" s="187" t="s">
        <v>1248</v>
      </c>
      <c r="C1395" s="185" t="e">
        <f>IF(COUNTIFS(#REF!,#REF!&amp;"??")&gt;0,SUMIFS(C$4:C$2174,#REF!,#REF!&amp;"??"),SUMIFS(#REF!,#REF!,#REF!))</f>
        <v>#REF!</v>
      </c>
      <c r="D1395" s="174">
        <v>0</v>
      </c>
      <c r="E1395" s="174">
        <v>0</v>
      </c>
      <c r="F1395" s="174" t="e">
        <f>IF(COUNTIFS(#REF!,#REF!&amp;"??")&gt;0,SUMIFS(F$4:F$2174,#REF!,#REF!&amp;"??"),SUMIFS(#REF!,#REF!,#REF!))</f>
        <v>#REF!</v>
      </c>
      <c r="G1395" s="175">
        <f t="shared" si="30"/>
        <v>0</v>
      </c>
      <c r="H1395" s="175">
        <f t="shared" si="31"/>
        <v>0</v>
      </c>
      <c r="I1395" s="188"/>
    </row>
    <row r="1396" spans="1:9" s="68" customFormat="1" ht="18" hidden="1" customHeight="1">
      <c r="A1396" s="146" t="s">
        <v>1240</v>
      </c>
      <c r="B1396" s="187" t="s">
        <v>1249</v>
      </c>
      <c r="C1396" s="185" t="e">
        <f>IF(COUNTIFS(#REF!,#REF!&amp;"??")&gt;0,SUMIFS(C$4:C$2174,#REF!,#REF!&amp;"??"),SUMIFS(#REF!,#REF!,#REF!))</f>
        <v>#REF!</v>
      </c>
      <c r="D1396" s="174">
        <v>0</v>
      </c>
      <c r="E1396" s="174">
        <v>0</v>
      </c>
      <c r="F1396" s="174" t="e">
        <f>IF(COUNTIFS(#REF!,#REF!&amp;"??")&gt;0,SUMIFS(F$4:F$2174,#REF!,#REF!&amp;"??"),SUMIFS(#REF!,#REF!,#REF!))</f>
        <v>#REF!</v>
      </c>
      <c r="G1396" s="175">
        <f t="shared" si="30"/>
        <v>0</v>
      </c>
      <c r="H1396" s="175">
        <f t="shared" si="31"/>
        <v>0</v>
      </c>
      <c r="I1396" s="188"/>
    </row>
    <row r="1397" spans="1:9" s="68" customFormat="1" ht="18" hidden="1" customHeight="1">
      <c r="A1397" s="146" t="s">
        <v>1240</v>
      </c>
      <c r="B1397" s="187" t="s">
        <v>1241</v>
      </c>
      <c r="C1397" s="185" t="e">
        <f>IF(COUNTIFS(#REF!,#REF!&amp;"??")&gt;0,SUMIFS(C$4:C$2174,#REF!,#REF!&amp;"??"),SUMIFS(#REF!,#REF!,#REF!))</f>
        <v>#REF!</v>
      </c>
      <c r="D1397" s="174">
        <v>0</v>
      </c>
      <c r="E1397" s="174">
        <v>0</v>
      </c>
      <c r="F1397" s="174" t="e">
        <f>IF(COUNTIFS(#REF!,#REF!&amp;"??")&gt;0,SUMIFS(F$4:F$2174,#REF!,#REF!&amp;"??"),SUMIFS(#REF!,#REF!,#REF!))</f>
        <v>#REF!</v>
      </c>
      <c r="G1397" s="175">
        <f t="shared" si="30"/>
        <v>0</v>
      </c>
      <c r="H1397" s="175">
        <f t="shared" si="31"/>
        <v>0</v>
      </c>
      <c r="I1397" s="188"/>
    </row>
    <row r="1398" spans="1:9" s="68" customFormat="1" ht="18" hidden="1" customHeight="1">
      <c r="A1398" s="146" t="s">
        <v>1240</v>
      </c>
      <c r="B1398" s="187" t="s">
        <v>1250</v>
      </c>
      <c r="C1398" s="185" t="e">
        <f>IF(COUNTIFS(#REF!,#REF!&amp;"??")&gt;0,SUMIFS(C$4:C$2174,#REF!,#REF!&amp;"??"),SUMIFS(#REF!,#REF!,#REF!))</f>
        <v>#REF!</v>
      </c>
      <c r="D1398" s="174">
        <v>0</v>
      </c>
      <c r="E1398" s="174">
        <v>0</v>
      </c>
      <c r="F1398" s="174" t="e">
        <f>IF(COUNTIFS(#REF!,#REF!&amp;"??")&gt;0,SUMIFS(F$4:F$2174,#REF!,#REF!&amp;"??"),SUMIFS(#REF!,#REF!,#REF!))</f>
        <v>#REF!</v>
      </c>
      <c r="G1398" s="175">
        <f t="shared" si="30"/>
        <v>0</v>
      </c>
      <c r="H1398" s="175">
        <f t="shared" si="31"/>
        <v>0</v>
      </c>
      <c r="I1398" s="188"/>
    </row>
    <row r="1399" spans="1:9" s="68" customFormat="1" ht="18" hidden="1" customHeight="1">
      <c r="A1399" s="146" t="s">
        <v>1240</v>
      </c>
      <c r="B1399" s="187" t="s">
        <v>1251</v>
      </c>
      <c r="C1399" s="185" t="e">
        <f>IF(COUNTIFS(#REF!,#REF!&amp;"??")&gt;0,SUMIFS(C$4:C$2174,#REF!,#REF!&amp;"??"),SUMIFS(#REF!,#REF!,#REF!))</f>
        <v>#REF!</v>
      </c>
      <c r="D1399" s="174">
        <v>0</v>
      </c>
      <c r="E1399" s="174">
        <v>0</v>
      </c>
      <c r="F1399" s="174" t="e">
        <f>IF(COUNTIFS(#REF!,#REF!&amp;"??")&gt;0,SUMIFS(F$4:F$2174,#REF!,#REF!&amp;"??"),SUMIFS(#REF!,#REF!,#REF!))</f>
        <v>#REF!</v>
      </c>
      <c r="G1399" s="175">
        <f t="shared" si="30"/>
        <v>0</v>
      </c>
      <c r="H1399" s="175">
        <f t="shared" si="31"/>
        <v>0</v>
      </c>
      <c r="I1399" s="188"/>
    </row>
    <row r="1400" spans="1:9" s="68" customFormat="1" ht="18" hidden="1" customHeight="1">
      <c r="A1400" s="146" t="s">
        <v>1240</v>
      </c>
      <c r="B1400" s="187" t="s">
        <v>1244</v>
      </c>
      <c r="C1400" s="185" t="e">
        <f>IF(COUNTIFS(#REF!,#REF!&amp;"??")&gt;0,SUMIFS(C$4:C$2174,#REF!,#REF!&amp;"??"),SUMIFS(#REF!,#REF!,#REF!))</f>
        <v>#REF!</v>
      </c>
      <c r="D1400" s="174">
        <v>0</v>
      </c>
      <c r="E1400" s="174">
        <v>0</v>
      </c>
      <c r="F1400" s="174" t="e">
        <f>IF(COUNTIFS(#REF!,#REF!&amp;"??")&gt;0,SUMIFS(F$4:F$2174,#REF!,#REF!&amp;"??"),SUMIFS(#REF!,#REF!,#REF!))</f>
        <v>#REF!</v>
      </c>
      <c r="G1400" s="175">
        <f t="shared" si="30"/>
        <v>0</v>
      </c>
      <c r="H1400" s="175">
        <f t="shared" si="31"/>
        <v>0</v>
      </c>
      <c r="I1400" s="188"/>
    </row>
    <row r="1401" spans="1:9" s="68" customFormat="1" ht="18" hidden="1" customHeight="1">
      <c r="A1401" s="146" t="s">
        <v>1240</v>
      </c>
      <c r="B1401" s="187" t="s">
        <v>1244</v>
      </c>
      <c r="C1401" s="185" t="e">
        <f>IF(COUNTIFS(#REF!,#REF!&amp;"??")&gt;0,SUMIFS(C$4:C$2174,#REF!,#REF!&amp;"??"),SUMIFS(#REF!,#REF!,#REF!))</f>
        <v>#REF!</v>
      </c>
      <c r="D1401" s="174">
        <v>0</v>
      </c>
      <c r="E1401" s="174">
        <v>0</v>
      </c>
      <c r="F1401" s="174" t="e">
        <f>IF(COUNTIFS(#REF!,#REF!&amp;"??")&gt;0,SUMIFS(F$4:F$2174,#REF!,#REF!&amp;"??"),SUMIFS(#REF!,#REF!,#REF!))</f>
        <v>#REF!</v>
      </c>
      <c r="G1401" s="175">
        <f t="shared" ref="G1401:G1434" si="32">IF(E1401=0,0,F1401/E1401)</f>
        <v>0</v>
      </c>
      <c r="H1401" s="175">
        <f t="shared" ref="H1401:H1434" si="33">IF(D1401=0,0,F1401/D1401)</f>
        <v>0</v>
      </c>
      <c r="I1401" s="188"/>
    </row>
    <row r="1402" spans="1:9" s="68" customFormat="1" ht="18" hidden="1" customHeight="1">
      <c r="A1402" s="146" t="s">
        <v>1240</v>
      </c>
      <c r="B1402" s="187" t="s">
        <v>1241</v>
      </c>
      <c r="C1402" s="185" t="e">
        <f>IF(COUNTIFS(#REF!,#REF!&amp;"??")&gt;0,SUMIFS(C$4:C$2174,#REF!,#REF!&amp;"??"),SUMIFS(#REF!,#REF!,#REF!))</f>
        <v>#REF!</v>
      </c>
      <c r="D1402" s="174">
        <v>0</v>
      </c>
      <c r="E1402" s="174">
        <v>0</v>
      </c>
      <c r="F1402" s="174" t="e">
        <f>IF(COUNTIFS(#REF!,#REF!&amp;"??")&gt;0,SUMIFS(F$4:F$2174,#REF!,#REF!&amp;"??"),SUMIFS(#REF!,#REF!,#REF!))</f>
        <v>#REF!</v>
      </c>
      <c r="G1402" s="175">
        <f t="shared" si="32"/>
        <v>0</v>
      </c>
      <c r="H1402" s="175">
        <f t="shared" si="33"/>
        <v>0</v>
      </c>
      <c r="I1402" s="188"/>
    </row>
    <row r="1403" spans="1:9" s="68" customFormat="1" ht="18" hidden="1" customHeight="1">
      <c r="A1403" s="146" t="s">
        <v>1240</v>
      </c>
      <c r="B1403" s="187" t="s">
        <v>1252</v>
      </c>
      <c r="C1403" s="185" t="e">
        <f>IF(COUNTIFS(#REF!,#REF!&amp;"??")&gt;0,SUMIFS(C$4:C$2174,#REF!,#REF!&amp;"??"),SUMIFS(#REF!,#REF!,#REF!))</f>
        <v>#REF!</v>
      </c>
      <c r="D1403" s="174">
        <v>0</v>
      </c>
      <c r="E1403" s="174">
        <v>0</v>
      </c>
      <c r="F1403" s="174" t="e">
        <f>IF(COUNTIFS(#REF!,#REF!&amp;"??")&gt;0,SUMIFS(F$4:F$2174,#REF!,#REF!&amp;"??"),SUMIFS(#REF!,#REF!,#REF!))</f>
        <v>#REF!</v>
      </c>
      <c r="G1403" s="175">
        <f t="shared" si="32"/>
        <v>0</v>
      </c>
      <c r="H1403" s="175">
        <f t="shared" si="33"/>
        <v>0</v>
      </c>
      <c r="I1403" s="188"/>
    </row>
    <row r="1404" spans="1:9" s="68" customFormat="1" ht="18" hidden="1" customHeight="1">
      <c r="A1404" s="146" t="s">
        <v>1240</v>
      </c>
      <c r="B1404" s="187" t="s">
        <v>1253</v>
      </c>
      <c r="C1404" s="185" t="e">
        <f>IF(COUNTIFS(#REF!,#REF!&amp;"??")&gt;0,SUMIFS(C$4:C$2174,#REF!,#REF!&amp;"??"),SUMIFS(#REF!,#REF!,#REF!))</f>
        <v>#REF!</v>
      </c>
      <c r="D1404" s="174">
        <v>0</v>
      </c>
      <c r="E1404" s="174">
        <v>0</v>
      </c>
      <c r="F1404" s="174" t="e">
        <f>IF(COUNTIFS(#REF!,#REF!&amp;"??")&gt;0,SUMIFS(F$4:F$2174,#REF!,#REF!&amp;"??"),SUMIFS(#REF!,#REF!,#REF!))</f>
        <v>#REF!</v>
      </c>
      <c r="G1404" s="175">
        <f t="shared" si="32"/>
        <v>0</v>
      </c>
      <c r="H1404" s="175">
        <f t="shared" si="33"/>
        <v>0</v>
      </c>
      <c r="I1404" s="188"/>
    </row>
    <row r="1405" spans="1:9" s="68" customFormat="1" ht="18" hidden="1" customHeight="1">
      <c r="A1405" s="146" t="s">
        <v>1240</v>
      </c>
      <c r="B1405" s="187" t="s">
        <v>1254</v>
      </c>
      <c r="C1405" s="185" t="e">
        <f>IF(COUNTIFS(#REF!,#REF!&amp;"??")&gt;0,SUMIFS(C$4:C$2174,#REF!,#REF!&amp;"??"),SUMIFS(#REF!,#REF!,#REF!))</f>
        <v>#REF!</v>
      </c>
      <c r="D1405" s="174">
        <v>0</v>
      </c>
      <c r="E1405" s="174">
        <v>0</v>
      </c>
      <c r="F1405" s="174" t="e">
        <f>IF(COUNTIFS(#REF!,#REF!&amp;"??")&gt;0,SUMIFS(F$4:F$2174,#REF!,#REF!&amp;"??"),SUMIFS(#REF!,#REF!,#REF!))</f>
        <v>#REF!</v>
      </c>
      <c r="G1405" s="175">
        <f t="shared" si="32"/>
        <v>0</v>
      </c>
      <c r="H1405" s="175">
        <f t="shared" si="33"/>
        <v>0</v>
      </c>
      <c r="I1405" s="188"/>
    </row>
    <row r="1406" spans="1:9" s="68" customFormat="1" ht="18" hidden="1" customHeight="1">
      <c r="A1406" s="146" t="s">
        <v>1240</v>
      </c>
      <c r="B1406" s="187" t="s">
        <v>1244</v>
      </c>
      <c r="C1406" s="185" t="e">
        <f>IF(COUNTIFS(#REF!,#REF!&amp;"??")&gt;0,SUMIFS(C$4:C$2174,#REF!,#REF!&amp;"??"),SUMIFS(#REF!,#REF!,#REF!))</f>
        <v>#REF!</v>
      </c>
      <c r="D1406" s="174">
        <v>0</v>
      </c>
      <c r="E1406" s="174">
        <v>0</v>
      </c>
      <c r="F1406" s="174" t="e">
        <f>IF(COUNTIFS(#REF!,#REF!&amp;"??")&gt;0,SUMIFS(F$4:F$2174,#REF!,#REF!&amp;"??"),SUMIFS(#REF!,#REF!,#REF!))</f>
        <v>#REF!</v>
      </c>
      <c r="G1406" s="175">
        <f t="shared" si="32"/>
        <v>0</v>
      </c>
      <c r="H1406" s="175">
        <f t="shared" si="33"/>
        <v>0</v>
      </c>
      <c r="I1406" s="188"/>
    </row>
    <row r="1407" spans="1:9" s="68" customFormat="1" ht="18" hidden="1" customHeight="1">
      <c r="A1407" s="146" t="s">
        <v>1240</v>
      </c>
      <c r="B1407" s="187" t="s">
        <v>1241</v>
      </c>
      <c r="C1407" s="185" t="e">
        <f>IF(COUNTIFS(#REF!,#REF!&amp;"??")&gt;0,SUMIFS(C$4:C$2174,#REF!,#REF!&amp;"??"),SUMIFS(#REF!,#REF!,#REF!))</f>
        <v>#REF!</v>
      </c>
      <c r="D1407" s="174">
        <v>0</v>
      </c>
      <c r="E1407" s="174">
        <v>0</v>
      </c>
      <c r="F1407" s="174" t="e">
        <f>IF(COUNTIFS(#REF!,#REF!&amp;"??")&gt;0,SUMIFS(F$4:F$2174,#REF!,#REF!&amp;"??"),SUMIFS(#REF!,#REF!,#REF!))</f>
        <v>#REF!</v>
      </c>
      <c r="G1407" s="175">
        <f t="shared" si="32"/>
        <v>0</v>
      </c>
      <c r="H1407" s="175">
        <f t="shared" si="33"/>
        <v>0</v>
      </c>
      <c r="I1407" s="188"/>
    </row>
    <row r="1408" spans="1:9" s="68" customFormat="1" ht="18" hidden="1" customHeight="1">
      <c r="A1408" s="146" t="s">
        <v>1240</v>
      </c>
      <c r="B1408" s="187" t="s">
        <v>1255</v>
      </c>
      <c r="C1408" s="185" t="e">
        <f>IF(COUNTIFS(#REF!,#REF!&amp;"??")&gt;0,SUMIFS(C$4:C$2174,#REF!,#REF!&amp;"??"),SUMIFS(#REF!,#REF!,#REF!))</f>
        <v>#REF!</v>
      </c>
      <c r="D1408" s="174">
        <v>0</v>
      </c>
      <c r="E1408" s="174">
        <v>0</v>
      </c>
      <c r="F1408" s="174" t="e">
        <f>IF(COUNTIFS(#REF!,#REF!&amp;"??")&gt;0,SUMIFS(F$4:F$2174,#REF!,#REF!&amp;"??"),SUMIFS(#REF!,#REF!,#REF!))</f>
        <v>#REF!</v>
      </c>
      <c r="G1408" s="175">
        <f t="shared" si="32"/>
        <v>0</v>
      </c>
      <c r="H1408" s="175">
        <f t="shared" si="33"/>
        <v>0</v>
      </c>
      <c r="I1408" s="188"/>
    </row>
    <row r="1409" spans="1:9" s="68" customFormat="1" ht="18" hidden="1" customHeight="1">
      <c r="A1409" s="146" t="s">
        <v>1240</v>
      </c>
      <c r="B1409" s="187" t="s">
        <v>1256</v>
      </c>
      <c r="C1409" s="185" t="e">
        <f>IF(COUNTIFS(#REF!,#REF!&amp;"??")&gt;0,SUMIFS(C$4:C$2174,#REF!,#REF!&amp;"??"),SUMIFS(#REF!,#REF!,#REF!))</f>
        <v>#REF!</v>
      </c>
      <c r="D1409" s="174">
        <v>0</v>
      </c>
      <c r="E1409" s="174">
        <v>0</v>
      </c>
      <c r="F1409" s="174" t="e">
        <f>IF(COUNTIFS(#REF!,#REF!&amp;"??")&gt;0,SUMIFS(F$4:F$2174,#REF!,#REF!&amp;"??"),SUMIFS(#REF!,#REF!,#REF!))</f>
        <v>#REF!</v>
      </c>
      <c r="G1409" s="175">
        <f t="shared" si="32"/>
        <v>0</v>
      </c>
      <c r="H1409" s="175">
        <f t="shared" si="33"/>
        <v>0</v>
      </c>
      <c r="I1409" s="188"/>
    </row>
    <row r="1410" spans="1:9" s="68" customFormat="1" ht="18" hidden="1" customHeight="1">
      <c r="A1410" s="146" t="s">
        <v>1240</v>
      </c>
      <c r="B1410" s="187" t="s">
        <v>1241</v>
      </c>
      <c r="C1410" s="185" t="e">
        <f>IF(COUNTIFS(#REF!,#REF!&amp;"??")&gt;0,SUMIFS(C$4:C$2174,#REF!,#REF!&amp;"??"),SUMIFS(#REF!,#REF!,#REF!))</f>
        <v>#REF!</v>
      </c>
      <c r="D1410" s="174">
        <v>0</v>
      </c>
      <c r="E1410" s="174">
        <v>0</v>
      </c>
      <c r="F1410" s="174" t="e">
        <f>IF(COUNTIFS(#REF!,#REF!&amp;"??")&gt;0,SUMIFS(F$4:F$2174,#REF!,#REF!&amp;"??"),SUMIFS(#REF!,#REF!,#REF!))</f>
        <v>#REF!</v>
      </c>
      <c r="G1410" s="175">
        <f t="shared" si="32"/>
        <v>0</v>
      </c>
      <c r="H1410" s="175">
        <f t="shared" si="33"/>
        <v>0</v>
      </c>
      <c r="I1410" s="188"/>
    </row>
    <row r="1411" spans="1:9" s="68" customFormat="1" ht="18" hidden="1" customHeight="1">
      <c r="A1411" s="146" t="s">
        <v>1240</v>
      </c>
      <c r="B1411" s="187" t="s">
        <v>1257</v>
      </c>
      <c r="C1411" s="185" t="e">
        <f>IF(COUNTIFS(#REF!,#REF!&amp;"??")&gt;0,SUMIFS(C$4:C$2174,#REF!,#REF!&amp;"??"),SUMIFS(#REF!,#REF!,#REF!))</f>
        <v>#REF!</v>
      </c>
      <c r="D1411" s="174">
        <v>0</v>
      </c>
      <c r="E1411" s="174">
        <v>0</v>
      </c>
      <c r="F1411" s="174" t="e">
        <f>IF(COUNTIFS(#REF!,#REF!&amp;"??")&gt;0,SUMIFS(F$4:F$2174,#REF!,#REF!&amp;"??"),SUMIFS(#REF!,#REF!,#REF!))</f>
        <v>#REF!</v>
      </c>
      <c r="G1411" s="175">
        <f t="shared" si="32"/>
        <v>0</v>
      </c>
      <c r="H1411" s="175">
        <f t="shared" si="33"/>
        <v>0</v>
      </c>
      <c r="I1411" s="188"/>
    </row>
    <row r="1412" spans="1:9" s="68" customFormat="1" ht="18" hidden="1" customHeight="1">
      <c r="A1412" s="146" t="s">
        <v>1240</v>
      </c>
      <c r="B1412" s="187" t="s">
        <v>1258</v>
      </c>
      <c r="C1412" s="185" t="e">
        <f>IF(COUNTIFS(#REF!,#REF!&amp;"??")&gt;0,SUMIFS(C$4:C$2174,#REF!,#REF!&amp;"??"),SUMIFS(#REF!,#REF!,#REF!))</f>
        <v>#REF!</v>
      </c>
      <c r="D1412" s="174">
        <v>0</v>
      </c>
      <c r="E1412" s="174">
        <v>0</v>
      </c>
      <c r="F1412" s="174" t="e">
        <f>IF(COUNTIFS(#REF!,#REF!&amp;"??")&gt;0,SUMIFS(F$4:F$2174,#REF!,#REF!&amp;"??"),SUMIFS(#REF!,#REF!,#REF!))</f>
        <v>#REF!</v>
      </c>
      <c r="G1412" s="175">
        <f t="shared" si="32"/>
        <v>0</v>
      </c>
      <c r="H1412" s="175">
        <f t="shared" si="33"/>
        <v>0</v>
      </c>
      <c r="I1412" s="188"/>
    </row>
    <row r="1413" spans="1:9" s="68" customFormat="1" ht="18" hidden="1" customHeight="1">
      <c r="A1413" s="146" t="s">
        <v>1240</v>
      </c>
      <c r="B1413" s="187" t="s">
        <v>1259</v>
      </c>
      <c r="C1413" s="185" t="e">
        <f>IF(COUNTIFS(#REF!,#REF!&amp;"??")&gt;0,SUMIFS(C$4:C$2174,#REF!,#REF!&amp;"??"),SUMIFS(#REF!,#REF!,#REF!))</f>
        <v>#REF!</v>
      </c>
      <c r="D1413" s="174">
        <v>0</v>
      </c>
      <c r="E1413" s="174">
        <v>0</v>
      </c>
      <c r="F1413" s="174" t="e">
        <f>IF(COUNTIFS(#REF!,#REF!&amp;"??")&gt;0,SUMIFS(F$4:F$2174,#REF!,#REF!&amp;"??"),SUMIFS(#REF!,#REF!,#REF!))</f>
        <v>#REF!</v>
      </c>
      <c r="G1413" s="175">
        <f t="shared" si="32"/>
        <v>0</v>
      </c>
      <c r="H1413" s="175">
        <f t="shared" si="33"/>
        <v>0</v>
      </c>
      <c r="I1413" s="188"/>
    </row>
    <row r="1414" spans="1:9" s="68" customFormat="1" ht="18" hidden="1" customHeight="1">
      <c r="A1414" s="146" t="s">
        <v>1240</v>
      </c>
      <c r="B1414" s="187" t="s">
        <v>1260</v>
      </c>
      <c r="C1414" s="185" t="e">
        <f>IF(COUNTIFS(#REF!,#REF!&amp;"??")&gt;0,SUMIFS(C$4:C$2174,#REF!,#REF!&amp;"??"),SUMIFS(#REF!,#REF!,#REF!))</f>
        <v>#REF!</v>
      </c>
      <c r="D1414" s="174">
        <v>0</v>
      </c>
      <c r="E1414" s="174">
        <v>0</v>
      </c>
      <c r="F1414" s="174" t="e">
        <f>IF(COUNTIFS(#REF!,#REF!&amp;"??")&gt;0,SUMIFS(F$4:F$2174,#REF!,#REF!&amp;"??"),SUMIFS(#REF!,#REF!,#REF!))</f>
        <v>#REF!</v>
      </c>
      <c r="G1414" s="175">
        <f t="shared" si="32"/>
        <v>0</v>
      </c>
      <c r="H1414" s="175">
        <f t="shared" si="33"/>
        <v>0</v>
      </c>
      <c r="I1414" s="188"/>
    </row>
    <row r="1415" spans="1:9" s="68" customFormat="1" ht="18" hidden="1" customHeight="1">
      <c r="A1415" s="146" t="s">
        <v>1240</v>
      </c>
      <c r="B1415" s="187" t="s">
        <v>1244</v>
      </c>
      <c r="C1415" s="185" t="e">
        <f>IF(COUNTIFS(#REF!,#REF!&amp;"??")&gt;0,SUMIFS(C$4:C$2174,#REF!,#REF!&amp;"??"),SUMIFS(#REF!,#REF!,#REF!))</f>
        <v>#REF!</v>
      </c>
      <c r="D1415" s="174">
        <v>0</v>
      </c>
      <c r="E1415" s="174">
        <v>0</v>
      </c>
      <c r="F1415" s="174" t="e">
        <f>IF(COUNTIFS(#REF!,#REF!&amp;"??")&gt;0,SUMIFS(F$4:F$2174,#REF!,#REF!&amp;"??"),SUMIFS(#REF!,#REF!,#REF!))</f>
        <v>#REF!</v>
      </c>
      <c r="G1415" s="175">
        <f t="shared" si="32"/>
        <v>0</v>
      </c>
      <c r="H1415" s="175">
        <f t="shared" si="33"/>
        <v>0</v>
      </c>
      <c r="I1415" s="188"/>
    </row>
    <row r="1416" spans="1:9" s="68" customFormat="1" ht="18" hidden="1" customHeight="1">
      <c r="A1416" s="146" t="s">
        <v>1240</v>
      </c>
      <c r="B1416" s="187" t="s">
        <v>1241</v>
      </c>
      <c r="C1416" s="185" t="e">
        <f>IF(COUNTIFS(#REF!,#REF!&amp;"??")&gt;0,SUMIFS(C$4:C$2174,#REF!,#REF!&amp;"??"),SUMIFS(#REF!,#REF!,#REF!))</f>
        <v>#REF!</v>
      </c>
      <c r="D1416" s="174">
        <v>0</v>
      </c>
      <c r="E1416" s="174">
        <v>0</v>
      </c>
      <c r="F1416" s="174" t="e">
        <f>IF(COUNTIFS(#REF!,#REF!&amp;"??")&gt;0,SUMIFS(F$4:F$2174,#REF!,#REF!&amp;"??"),SUMIFS(#REF!,#REF!,#REF!))</f>
        <v>#REF!</v>
      </c>
      <c r="G1416" s="175">
        <f t="shared" si="32"/>
        <v>0</v>
      </c>
      <c r="H1416" s="175">
        <f t="shared" si="33"/>
        <v>0</v>
      </c>
      <c r="I1416" s="188"/>
    </row>
    <row r="1417" spans="1:9" s="68" customFormat="1" ht="18" hidden="1" customHeight="1">
      <c r="A1417" s="146" t="s">
        <v>1240</v>
      </c>
      <c r="B1417" s="187" t="s">
        <v>1261</v>
      </c>
      <c r="C1417" s="185" t="e">
        <f>IF(COUNTIFS(#REF!,#REF!&amp;"??")&gt;0,SUMIFS(C$4:C$2174,#REF!,#REF!&amp;"??"),SUMIFS(#REF!,#REF!,#REF!))</f>
        <v>#REF!</v>
      </c>
      <c r="D1417" s="174">
        <v>0</v>
      </c>
      <c r="E1417" s="174">
        <v>0</v>
      </c>
      <c r="F1417" s="174" t="e">
        <f>IF(COUNTIFS(#REF!,#REF!&amp;"??")&gt;0,SUMIFS(F$4:F$2174,#REF!,#REF!&amp;"??"),SUMIFS(#REF!,#REF!,#REF!))</f>
        <v>#REF!</v>
      </c>
      <c r="G1417" s="175">
        <f t="shared" si="32"/>
        <v>0</v>
      </c>
      <c r="H1417" s="175">
        <f t="shared" si="33"/>
        <v>0</v>
      </c>
      <c r="I1417" s="188"/>
    </row>
    <row r="1418" spans="1:9" s="68" customFormat="1" ht="18" hidden="1" customHeight="1">
      <c r="A1418" s="146" t="s">
        <v>1240</v>
      </c>
      <c r="B1418" s="187" t="s">
        <v>1262</v>
      </c>
      <c r="C1418" s="185" t="e">
        <f>IF(COUNTIFS(#REF!,#REF!&amp;"??")&gt;0,SUMIFS(C$4:C$2174,#REF!,#REF!&amp;"??"),SUMIFS(#REF!,#REF!,#REF!))</f>
        <v>#REF!</v>
      </c>
      <c r="D1418" s="174">
        <v>0</v>
      </c>
      <c r="E1418" s="174">
        <v>0</v>
      </c>
      <c r="F1418" s="174" t="e">
        <f>IF(COUNTIFS(#REF!,#REF!&amp;"??")&gt;0,SUMIFS(F$4:F$2174,#REF!,#REF!&amp;"??"),SUMIFS(#REF!,#REF!,#REF!))</f>
        <v>#REF!</v>
      </c>
      <c r="G1418" s="175">
        <f t="shared" si="32"/>
        <v>0</v>
      </c>
      <c r="H1418" s="175">
        <f t="shared" si="33"/>
        <v>0</v>
      </c>
      <c r="I1418" s="188"/>
    </row>
    <row r="1419" spans="1:9" s="68" customFormat="1" ht="18" hidden="1" customHeight="1">
      <c r="A1419" s="146" t="s">
        <v>1240</v>
      </c>
      <c r="B1419" s="187" t="s">
        <v>1263</v>
      </c>
      <c r="C1419" s="185" t="e">
        <f>IF(COUNTIFS(#REF!,#REF!&amp;"??")&gt;0,SUMIFS(C$4:C$2174,#REF!,#REF!&amp;"??"),SUMIFS(#REF!,#REF!,#REF!))</f>
        <v>#REF!</v>
      </c>
      <c r="D1419" s="174">
        <v>0</v>
      </c>
      <c r="E1419" s="174">
        <v>0</v>
      </c>
      <c r="F1419" s="174" t="e">
        <f>IF(COUNTIFS(#REF!,#REF!&amp;"??")&gt;0,SUMIFS(F$4:F$2174,#REF!,#REF!&amp;"??"),SUMIFS(#REF!,#REF!,#REF!))</f>
        <v>#REF!</v>
      </c>
      <c r="G1419" s="175">
        <f t="shared" si="32"/>
        <v>0</v>
      </c>
      <c r="H1419" s="175">
        <f t="shared" si="33"/>
        <v>0</v>
      </c>
      <c r="I1419" s="188"/>
    </row>
    <row r="1420" spans="1:9" s="68" customFormat="1" ht="18" hidden="1" customHeight="1">
      <c r="A1420" s="146" t="s">
        <v>1240</v>
      </c>
      <c r="B1420" s="187" t="s">
        <v>1264</v>
      </c>
      <c r="C1420" s="185" t="e">
        <f>IF(COUNTIFS(#REF!,#REF!&amp;"??")&gt;0,SUMIFS(C$4:C$2174,#REF!,#REF!&amp;"??"),SUMIFS(#REF!,#REF!,#REF!))</f>
        <v>#REF!</v>
      </c>
      <c r="D1420" s="174">
        <v>0</v>
      </c>
      <c r="E1420" s="174">
        <v>0</v>
      </c>
      <c r="F1420" s="174" t="e">
        <f>IF(COUNTIFS(#REF!,#REF!&amp;"??")&gt;0,SUMIFS(F$4:F$2174,#REF!,#REF!&amp;"??"),SUMIFS(#REF!,#REF!,#REF!))</f>
        <v>#REF!</v>
      </c>
      <c r="G1420" s="175">
        <f t="shared" si="32"/>
        <v>0</v>
      </c>
      <c r="H1420" s="175">
        <f t="shared" si="33"/>
        <v>0</v>
      </c>
      <c r="I1420" s="188"/>
    </row>
    <row r="1421" spans="1:9" s="68" customFormat="1" ht="18" hidden="1" customHeight="1">
      <c r="A1421" s="146" t="s">
        <v>1240</v>
      </c>
      <c r="B1421" s="187" t="s">
        <v>1265</v>
      </c>
      <c r="C1421" s="185" t="e">
        <f>IF(COUNTIFS(#REF!,#REF!&amp;"??")&gt;0,SUMIFS(C$4:C$2174,#REF!,#REF!&amp;"??"),SUMIFS(#REF!,#REF!,#REF!))</f>
        <v>#REF!</v>
      </c>
      <c r="D1421" s="174">
        <v>0</v>
      </c>
      <c r="E1421" s="174">
        <v>0</v>
      </c>
      <c r="F1421" s="174" t="e">
        <f>IF(COUNTIFS(#REF!,#REF!&amp;"??")&gt;0,SUMIFS(F$4:F$2174,#REF!,#REF!&amp;"??"),SUMIFS(#REF!,#REF!,#REF!))</f>
        <v>#REF!</v>
      </c>
      <c r="G1421" s="175">
        <f t="shared" si="32"/>
        <v>0</v>
      </c>
      <c r="H1421" s="175">
        <f t="shared" si="33"/>
        <v>0</v>
      </c>
      <c r="I1421" s="188"/>
    </row>
    <row r="1422" spans="1:9" s="68" customFormat="1" ht="18" hidden="1" customHeight="1">
      <c r="A1422" s="146" t="s">
        <v>1240</v>
      </c>
      <c r="B1422" s="187" t="s">
        <v>1266</v>
      </c>
      <c r="C1422" s="185" t="e">
        <f>IF(COUNTIFS(#REF!,#REF!&amp;"??")&gt;0,SUMIFS(C$4:C$2174,#REF!,#REF!&amp;"??"),SUMIFS(#REF!,#REF!,#REF!))</f>
        <v>#REF!</v>
      </c>
      <c r="D1422" s="174">
        <v>0</v>
      </c>
      <c r="E1422" s="174">
        <v>0</v>
      </c>
      <c r="F1422" s="174" t="e">
        <f>IF(COUNTIFS(#REF!,#REF!&amp;"??")&gt;0,SUMIFS(F$4:F$2174,#REF!,#REF!&amp;"??"),SUMIFS(#REF!,#REF!,#REF!))</f>
        <v>#REF!</v>
      </c>
      <c r="G1422" s="175">
        <f t="shared" si="32"/>
        <v>0</v>
      </c>
      <c r="H1422" s="175">
        <f t="shared" si="33"/>
        <v>0</v>
      </c>
      <c r="I1422" s="188"/>
    </row>
    <row r="1423" spans="1:9" s="68" customFormat="1" ht="18" hidden="1" customHeight="1">
      <c r="A1423" s="146" t="s">
        <v>1240</v>
      </c>
      <c r="B1423" s="187" t="s">
        <v>1267</v>
      </c>
      <c r="C1423" s="185" t="e">
        <f>IF(COUNTIFS(#REF!,#REF!&amp;"??")&gt;0,SUMIFS(C$4:C$2174,#REF!,#REF!&amp;"??"),SUMIFS(#REF!,#REF!,#REF!))</f>
        <v>#REF!</v>
      </c>
      <c r="D1423" s="174">
        <v>0</v>
      </c>
      <c r="E1423" s="174">
        <v>0</v>
      </c>
      <c r="F1423" s="174" t="e">
        <f>IF(COUNTIFS(#REF!,#REF!&amp;"??")&gt;0,SUMIFS(F$4:F$2174,#REF!,#REF!&amp;"??"),SUMIFS(#REF!,#REF!,#REF!))</f>
        <v>#REF!</v>
      </c>
      <c r="G1423" s="175">
        <f t="shared" si="32"/>
        <v>0</v>
      </c>
      <c r="H1423" s="175">
        <f t="shared" si="33"/>
        <v>0</v>
      </c>
      <c r="I1423" s="188"/>
    </row>
    <row r="1424" spans="1:9" s="68" customFormat="1" ht="18" hidden="1" customHeight="1">
      <c r="A1424" s="146" t="s">
        <v>1240</v>
      </c>
      <c r="B1424" s="187" t="s">
        <v>1268</v>
      </c>
      <c r="C1424" s="185" t="e">
        <f>IF(COUNTIFS(#REF!,#REF!&amp;"??")&gt;0,SUMIFS(C$4:C$2174,#REF!,#REF!&amp;"??"),SUMIFS(#REF!,#REF!,#REF!))</f>
        <v>#REF!</v>
      </c>
      <c r="D1424" s="174">
        <v>0</v>
      </c>
      <c r="E1424" s="174">
        <v>0</v>
      </c>
      <c r="F1424" s="174" t="e">
        <f>IF(COUNTIFS(#REF!,#REF!&amp;"??")&gt;0,SUMIFS(F$4:F$2174,#REF!,#REF!&amp;"??"),SUMIFS(#REF!,#REF!,#REF!))</f>
        <v>#REF!</v>
      </c>
      <c r="G1424" s="175">
        <f t="shared" si="32"/>
        <v>0</v>
      </c>
      <c r="H1424" s="175">
        <f t="shared" si="33"/>
        <v>0</v>
      </c>
      <c r="I1424" s="188"/>
    </row>
    <row r="1425" spans="1:9" s="68" customFormat="1" ht="18" hidden="1" customHeight="1">
      <c r="A1425" s="146" t="s">
        <v>1269</v>
      </c>
      <c r="B1425" s="187" t="s">
        <v>1270</v>
      </c>
      <c r="C1425" s="174" t="e">
        <f>IF(COUNTIFS(#REF!,#REF!&amp;"??")&gt;0,SUMIFS(C$4:C$2174,#REF!,#REF!&amp;"??"),SUMIFS(#REF!,#REF!,#REF!))</f>
        <v>#REF!</v>
      </c>
      <c r="D1425" s="174">
        <v>25536</v>
      </c>
      <c r="E1425" s="174">
        <v>20126</v>
      </c>
      <c r="F1425" s="174" t="e">
        <f>IF(COUNTIFS(#REF!,#REF!&amp;"??")&gt;0,SUMIFS(F$4:F$2174,#REF!,#REF!&amp;"??"),SUMIFS(#REF!,#REF!,#REF!))</f>
        <v>#REF!</v>
      </c>
      <c r="G1425" s="175" t="e">
        <f t="shared" si="32"/>
        <v>#REF!</v>
      </c>
      <c r="H1425" s="175" t="e">
        <f t="shared" si="33"/>
        <v>#REF!</v>
      </c>
      <c r="I1425" s="188"/>
    </row>
    <row r="1426" spans="1:9" s="68" customFormat="1" ht="18" hidden="1" customHeight="1">
      <c r="A1426" s="146" t="s">
        <v>1269</v>
      </c>
      <c r="B1426" s="187" t="s">
        <v>1255</v>
      </c>
      <c r="C1426" s="174" t="e">
        <f>IF(COUNTIFS(#REF!,#REF!&amp;"??")&gt;0,SUMIFS(C$4:C$2174,#REF!,#REF!&amp;"??"),SUMIFS(#REF!,#REF!,#REF!))</f>
        <v>#REF!</v>
      </c>
      <c r="D1426" s="174">
        <v>9422</v>
      </c>
      <c r="E1426" s="174">
        <v>8602</v>
      </c>
      <c r="F1426" s="174" t="e">
        <f>IF(COUNTIFS(#REF!,#REF!&amp;"??")&gt;0,SUMIFS(F$4:F$2174,#REF!,#REF!&amp;"??"),SUMIFS(#REF!,#REF!,#REF!))</f>
        <v>#REF!</v>
      </c>
      <c r="G1426" s="175" t="e">
        <f t="shared" si="32"/>
        <v>#REF!</v>
      </c>
      <c r="H1426" s="175" t="e">
        <f t="shared" si="33"/>
        <v>#REF!</v>
      </c>
      <c r="I1426" s="188"/>
    </row>
    <row r="1427" spans="1:9" s="68" customFormat="1" ht="18" hidden="1" customHeight="1">
      <c r="A1427" s="146" t="s">
        <v>1269</v>
      </c>
      <c r="B1427" s="187" t="s">
        <v>1256</v>
      </c>
      <c r="C1427" s="174" t="e">
        <f>IF(COUNTIFS(#REF!,#REF!&amp;"??")&gt;0,SUMIFS(C$4:C$2174,#REF!,#REF!&amp;"??"),SUMIFS(#REF!,#REF!,#REF!))</f>
        <v>#REF!</v>
      </c>
      <c r="D1427" s="174">
        <v>10654</v>
      </c>
      <c r="E1427" s="174">
        <v>8241</v>
      </c>
      <c r="F1427" s="174" t="e">
        <f>IF(COUNTIFS(#REF!,#REF!&amp;"??")&gt;0,SUMIFS(F$4:F$2174,#REF!,#REF!&amp;"??"),SUMIFS(#REF!,#REF!,#REF!))</f>
        <v>#REF!</v>
      </c>
      <c r="G1427" s="175" t="e">
        <f t="shared" si="32"/>
        <v>#REF!</v>
      </c>
      <c r="H1427" s="175" t="e">
        <f t="shared" si="33"/>
        <v>#REF!</v>
      </c>
      <c r="I1427" s="188"/>
    </row>
    <row r="1428" spans="1:9" s="68" customFormat="1" ht="18" hidden="1" customHeight="1">
      <c r="A1428" s="146" t="s">
        <v>1269</v>
      </c>
      <c r="B1428" s="187" t="s">
        <v>1241</v>
      </c>
      <c r="C1428" s="174" t="e">
        <f>IF(COUNTIFS(#REF!,#REF!&amp;"??")&gt;0,SUMIFS(C$4:C$2174,#REF!,#REF!&amp;"??"),SUMIFS(#REF!,#REF!,#REF!))</f>
        <v>#REF!</v>
      </c>
      <c r="D1428" s="174">
        <v>0</v>
      </c>
      <c r="E1428" s="174">
        <v>0</v>
      </c>
      <c r="F1428" s="174" t="e">
        <f>IF(COUNTIFS(#REF!,#REF!&amp;"??")&gt;0,SUMIFS(F$4:F$2174,#REF!,#REF!&amp;"??"),SUMIFS(#REF!,#REF!,#REF!))</f>
        <v>#REF!</v>
      </c>
      <c r="G1428" s="175">
        <f t="shared" si="32"/>
        <v>0</v>
      </c>
      <c r="H1428" s="175">
        <f t="shared" si="33"/>
        <v>0</v>
      </c>
      <c r="I1428" s="188"/>
    </row>
    <row r="1429" spans="1:9" s="68" customFormat="1" ht="18" hidden="1" customHeight="1">
      <c r="A1429" s="146" t="s">
        <v>1269</v>
      </c>
      <c r="B1429" s="187" t="s">
        <v>1271</v>
      </c>
      <c r="C1429" s="174" t="e">
        <f>IF(COUNTIFS(#REF!,#REF!&amp;"??")&gt;0,SUMIFS(C$4:C$2174,#REF!,#REF!&amp;"??"),SUMIFS(#REF!,#REF!,#REF!))</f>
        <v>#REF!</v>
      </c>
      <c r="D1429" s="174">
        <v>2200</v>
      </c>
      <c r="E1429" s="174">
        <v>1683</v>
      </c>
      <c r="F1429" s="174" t="e">
        <f>IF(COUNTIFS(#REF!,#REF!&amp;"??")&gt;0,SUMIFS(F$4:F$2174,#REF!,#REF!&amp;"??"),SUMIFS(#REF!,#REF!,#REF!))</f>
        <v>#REF!</v>
      </c>
      <c r="G1429" s="175" t="e">
        <f t="shared" si="32"/>
        <v>#REF!</v>
      </c>
      <c r="H1429" s="175" t="e">
        <f t="shared" si="33"/>
        <v>#REF!</v>
      </c>
      <c r="I1429" s="188"/>
    </row>
    <row r="1430" spans="1:9" s="68" customFormat="1" ht="18" hidden="1" customHeight="1">
      <c r="A1430" s="146" t="s">
        <v>1269</v>
      </c>
      <c r="B1430" s="187" t="s">
        <v>1272</v>
      </c>
      <c r="C1430" s="174" t="e">
        <f>IF(COUNTIFS(#REF!,#REF!&amp;"??")&gt;0,SUMIFS(C$4:C$2174,#REF!,#REF!&amp;"??"),SUMIFS(#REF!,#REF!,#REF!))</f>
        <v>#REF!</v>
      </c>
      <c r="D1430" s="174">
        <v>3260</v>
      </c>
      <c r="E1430" s="174">
        <v>1600</v>
      </c>
      <c r="F1430" s="174" t="e">
        <f>IF(COUNTIFS(#REF!,#REF!&amp;"??")&gt;0,SUMIFS(F$4:F$2174,#REF!,#REF!&amp;"??"),SUMIFS(#REF!,#REF!,#REF!))</f>
        <v>#REF!</v>
      </c>
      <c r="G1430" s="175" t="e">
        <f t="shared" si="32"/>
        <v>#REF!</v>
      </c>
      <c r="H1430" s="175" t="e">
        <f t="shared" si="33"/>
        <v>#REF!</v>
      </c>
      <c r="I1430" s="188"/>
    </row>
    <row r="1431" spans="1:9" s="68" customFormat="1" ht="18" hidden="1" customHeight="1">
      <c r="A1431" s="146" t="s">
        <v>1269</v>
      </c>
      <c r="B1431" s="187" t="s">
        <v>1273</v>
      </c>
      <c r="C1431" s="174" t="e">
        <f>IF(COUNTIFS(#REF!,#REF!&amp;"??")&gt;0,SUMIFS(C$4:C$2174,#REF!,#REF!&amp;"??"),SUMIFS(#REF!,#REF!,#REF!))</f>
        <v>#REF!</v>
      </c>
      <c r="D1431" s="174">
        <v>0</v>
      </c>
      <c r="E1431" s="174">
        <v>0</v>
      </c>
      <c r="F1431" s="174" t="e">
        <f>IF(COUNTIFS(#REF!,#REF!&amp;"??")&gt;0,SUMIFS(F$4:F$2174,#REF!,#REF!&amp;"??"),SUMIFS(#REF!,#REF!,#REF!))</f>
        <v>#REF!</v>
      </c>
      <c r="G1431" s="175">
        <f t="shared" si="32"/>
        <v>0</v>
      </c>
      <c r="H1431" s="175">
        <f t="shared" si="33"/>
        <v>0</v>
      </c>
      <c r="I1431" s="188"/>
    </row>
    <row r="1432" spans="1:9" s="68" customFormat="1" ht="18" hidden="1" customHeight="1">
      <c r="A1432" s="146" t="s">
        <v>1269</v>
      </c>
      <c r="B1432" s="187" t="s">
        <v>1244</v>
      </c>
      <c r="C1432" s="174" t="e">
        <f>IF(COUNTIFS(#REF!,#REF!&amp;"??")&gt;0,SUMIFS(C$4:C$2174,#REF!,#REF!&amp;"??"),SUMIFS(#REF!,#REF!,#REF!))</f>
        <v>#REF!</v>
      </c>
      <c r="D1432" s="174">
        <v>0</v>
      </c>
      <c r="E1432" s="174">
        <v>0</v>
      </c>
      <c r="F1432" s="174" t="e">
        <f>IF(COUNTIFS(#REF!,#REF!&amp;"??")&gt;0,SUMIFS(F$4:F$2174,#REF!,#REF!&amp;"??"),SUMIFS(#REF!,#REF!,#REF!))</f>
        <v>#REF!</v>
      </c>
      <c r="G1432" s="175">
        <f t="shared" si="32"/>
        <v>0</v>
      </c>
      <c r="H1432" s="175">
        <f t="shared" si="33"/>
        <v>0</v>
      </c>
      <c r="I1432" s="188"/>
    </row>
    <row r="1433" spans="1:9" s="68" customFormat="1" ht="18" hidden="1" customHeight="1">
      <c r="A1433" s="146" t="s">
        <v>1269</v>
      </c>
      <c r="B1433" s="187" t="s">
        <v>1274</v>
      </c>
      <c r="C1433" s="174" t="e">
        <f>IF(COUNTIFS(#REF!,#REF!&amp;"??")&gt;0,SUMIFS(C$4:C$2174,#REF!,#REF!&amp;"??"),SUMIFS(#REF!,#REF!,#REF!))</f>
        <v>#REF!</v>
      </c>
      <c r="D1433" s="174">
        <v>0</v>
      </c>
      <c r="E1433" s="174">
        <v>0</v>
      </c>
      <c r="F1433" s="174" t="e">
        <f>IF(COUNTIFS(#REF!,#REF!&amp;"??")&gt;0,SUMIFS(F$4:F$2174,#REF!,#REF!&amp;"??"),SUMIFS(#REF!,#REF!,#REF!))</f>
        <v>#REF!</v>
      </c>
      <c r="G1433" s="175">
        <f t="shared" si="32"/>
        <v>0</v>
      </c>
      <c r="H1433" s="175">
        <f t="shared" si="33"/>
        <v>0</v>
      </c>
      <c r="I1433" s="188"/>
    </row>
    <row r="1434" spans="1:9" s="68" customFormat="1" ht="18" hidden="1" customHeight="1">
      <c r="A1434" s="146" t="s">
        <v>1240</v>
      </c>
      <c r="B1434" s="187" t="s">
        <v>1241</v>
      </c>
      <c r="C1434" s="185" t="e">
        <f>IF(COUNTIFS(#REF!,#REF!&amp;"??")&gt;0,SUMIFS(C$4:C$2174,#REF!,#REF!&amp;"??"),SUMIFS(#REF!,#REF!,#REF!))</f>
        <v>#REF!</v>
      </c>
      <c r="D1434" s="174">
        <v>0</v>
      </c>
      <c r="E1434" s="174">
        <v>0</v>
      </c>
      <c r="F1434" s="174" t="e">
        <f>IF(COUNTIFS(#REF!,#REF!&amp;"??")&gt;0,SUMIFS(F$4:F$2174,#REF!,#REF!&amp;"??"),SUMIFS(#REF!,#REF!,#REF!))</f>
        <v>#REF!</v>
      </c>
      <c r="G1434" s="175">
        <f t="shared" si="32"/>
        <v>0</v>
      </c>
      <c r="H1434" s="175">
        <f t="shared" si="33"/>
        <v>0</v>
      </c>
      <c r="I1434" s="188"/>
    </row>
    <row r="1435" spans="1:9" s="68" customFormat="1" ht="18" hidden="1" customHeight="1">
      <c r="A1435" s="146" t="s">
        <v>1240</v>
      </c>
      <c r="B1435" s="187" t="s">
        <v>1275</v>
      </c>
      <c r="C1435" s="185" t="e">
        <f>IF(COUNTIFS(#REF!,#REF!&amp;"??")&gt;0,SUMIFS(C$4:C$2174,#REF!,#REF!&amp;"??"),SUMIFS(#REF!,#REF!,#REF!))</f>
        <v>#REF!</v>
      </c>
      <c r="D1435" s="174">
        <v>0</v>
      </c>
      <c r="E1435" s="174">
        <v>0</v>
      </c>
      <c r="F1435" s="174" t="e">
        <f>IF(COUNTIFS(#REF!,#REF!&amp;"??")&gt;0,SUMIFS(F$4:F$2174,#REF!,#REF!&amp;"??"),SUMIFS(#REF!,#REF!,#REF!))</f>
        <v>#REF!</v>
      </c>
      <c r="G1435" s="175">
        <f t="shared" ref="G1435:G1465" si="34">IF(E1435=0,0,F1435/E1435)</f>
        <v>0</v>
      </c>
      <c r="H1435" s="175">
        <f t="shared" ref="H1435:H1465" si="35">IF(D1435=0,0,F1435/D1435)</f>
        <v>0</v>
      </c>
      <c r="I1435" s="188"/>
    </row>
    <row r="1436" spans="1:9" s="68" customFormat="1" ht="18" hidden="1" customHeight="1">
      <c r="A1436" s="146" t="s">
        <v>1240</v>
      </c>
      <c r="B1436" s="187" t="s">
        <v>1276</v>
      </c>
      <c r="C1436" s="185" t="e">
        <f>IF(COUNTIFS(#REF!,#REF!&amp;"??")&gt;0,SUMIFS(C$4:C$2174,#REF!,#REF!&amp;"??"),SUMIFS(#REF!,#REF!,#REF!))</f>
        <v>#REF!</v>
      </c>
      <c r="D1436" s="174">
        <v>0</v>
      </c>
      <c r="E1436" s="174">
        <v>0</v>
      </c>
      <c r="F1436" s="174" t="e">
        <f>IF(COUNTIFS(#REF!,#REF!&amp;"??")&gt;0,SUMIFS(F$4:F$2174,#REF!,#REF!&amp;"??"),SUMIFS(#REF!,#REF!,#REF!))</f>
        <v>#REF!</v>
      </c>
      <c r="G1436" s="175">
        <f t="shared" si="34"/>
        <v>0</v>
      </c>
      <c r="H1436" s="175">
        <f t="shared" si="35"/>
        <v>0</v>
      </c>
      <c r="I1436" s="188"/>
    </row>
    <row r="1437" spans="1:9" s="68" customFormat="1" ht="18" hidden="1" customHeight="1">
      <c r="A1437" s="146" t="s">
        <v>1240</v>
      </c>
      <c r="B1437" s="187" t="s">
        <v>1241</v>
      </c>
      <c r="C1437" s="185" t="e">
        <f>IF(COUNTIFS(#REF!,#REF!&amp;"??")&gt;0,SUMIFS(C$4:C$2174,#REF!,#REF!&amp;"??"),SUMIFS(#REF!,#REF!,#REF!))</f>
        <v>#REF!</v>
      </c>
      <c r="D1437" s="174">
        <v>0</v>
      </c>
      <c r="E1437" s="174">
        <v>0</v>
      </c>
      <c r="F1437" s="174" t="e">
        <f>IF(COUNTIFS(#REF!,#REF!&amp;"??")&gt;0,SUMIFS(F$4:F$2174,#REF!,#REF!&amp;"??"),SUMIFS(#REF!,#REF!,#REF!))</f>
        <v>#REF!</v>
      </c>
      <c r="G1437" s="175">
        <f t="shared" si="34"/>
        <v>0</v>
      </c>
      <c r="H1437" s="175">
        <f t="shared" si="35"/>
        <v>0</v>
      </c>
      <c r="I1437" s="188"/>
    </row>
    <row r="1438" spans="1:9" s="68" customFormat="1" ht="18" hidden="1" customHeight="1">
      <c r="A1438" s="146" t="s">
        <v>1240</v>
      </c>
      <c r="B1438" s="187" t="s">
        <v>1277</v>
      </c>
      <c r="C1438" s="185" t="e">
        <f>IF(COUNTIFS(#REF!,#REF!&amp;"??")&gt;0,SUMIFS(C$4:C$2174,#REF!,#REF!&amp;"??"),SUMIFS(#REF!,#REF!,#REF!))</f>
        <v>#REF!</v>
      </c>
      <c r="D1438" s="174">
        <v>0</v>
      </c>
      <c r="E1438" s="174">
        <v>0</v>
      </c>
      <c r="F1438" s="174" t="e">
        <f>IF(COUNTIFS(#REF!,#REF!&amp;"??")&gt;0,SUMIFS(F$4:F$2174,#REF!,#REF!&amp;"??"),SUMIFS(#REF!,#REF!,#REF!))</f>
        <v>#REF!</v>
      </c>
      <c r="G1438" s="175">
        <f t="shared" si="34"/>
        <v>0</v>
      </c>
      <c r="H1438" s="175">
        <f t="shared" si="35"/>
        <v>0</v>
      </c>
      <c r="I1438" s="188"/>
    </row>
    <row r="1439" spans="1:9" s="68" customFormat="1" ht="18" hidden="1" customHeight="1">
      <c r="A1439" s="146" t="s">
        <v>1240</v>
      </c>
      <c r="B1439" s="187" t="s">
        <v>1278</v>
      </c>
      <c r="C1439" s="185" t="e">
        <f>IF(COUNTIFS(#REF!,#REF!&amp;"??")&gt;0,SUMIFS(C$4:C$2174,#REF!,#REF!&amp;"??"),SUMIFS(#REF!,#REF!,#REF!))</f>
        <v>#REF!</v>
      </c>
      <c r="D1439" s="174">
        <v>0</v>
      </c>
      <c r="E1439" s="174">
        <v>0</v>
      </c>
      <c r="F1439" s="174" t="e">
        <f>IF(COUNTIFS(#REF!,#REF!&amp;"??")&gt;0,SUMIFS(F$4:F$2174,#REF!,#REF!&amp;"??"),SUMIFS(#REF!,#REF!,#REF!))</f>
        <v>#REF!</v>
      </c>
      <c r="G1439" s="175">
        <f t="shared" si="34"/>
        <v>0</v>
      </c>
      <c r="H1439" s="175">
        <f t="shared" si="35"/>
        <v>0</v>
      </c>
      <c r="I1439" s="188"/>
    </row>
    <row r="1440" spans="1:9" s="68" customFormat="1" ht="18" hidden="1" customHeight="1">
      <c r="A1440" s="146" t="s">
        <v>1240</v>
      </c>
      <c r="B1440" s="187" t="s">
        <v>1279</v>
      </c>
      <c r="C1440" s="185" t="e">
        <f>IF(COUNTIFS(#REF!,#REF!&amp;"??")&gt;0,SUMIFS(C$4:C$2174,#REF!,#REF!&amp;"??"),SUMIFS(#REF!,#REF!,#REF!))</f>
        <v>#REF!</v>
      </c>
      <c r="D1440" s="174">
        <v>0</v>
      </c>
      <c r="E1440" s="174">
        <v>0</v>
      </c>
      <c r="F1440" s="174" t="e">
        <f>IF(COUNTIFS(#REF!,#REF!&amp;"??")&gt;0,SUMIFS(F$4:F$2174,#REF!,#REF!&amp;"??"),SUMIFS(#REF!,#REF!,#REF!))</f>
        <v>#REF!</v>
      </c>
      <c r="G1440" s="175">
        <f t="shared" si="34"/>
        <v>0</v>
      </c>
      <c r="H1440" s="175">
        <f t="shared" si="35"/>
        <v>0</v>
      </c>
      <c r="I1440" s="188"/>
    </row>
    <row r="1441" spans="1:9" s="68" customFormat="1" ht="18" hidden="1" customHeight="1">
      <c r="A1441" s="146" t="s">
        <v>1240</v>
      </c>
      <c r="B1441" s="187" t="s">
        <v>1280</v>
      </c>
      <c r="C1441" s="185" t="e">
        <f>IF(COUNTIFS(#REF!,#REF!&amp;"??")&gt;0,SUMIFS(C$4:C$2174,#REF!,#REF!&amp;"??"),SUMIFS(#REF!,#REF!,#REF!))</f>
        <v>#REF!</v>
      </c>
      <c r="D1441" s="174">
        <v>0</v>
      </c>
      <c r="E1441" s="174">
        <v>0</v>
      </c>
      <c r="F1441" s="174" t="e">
        <f>IF(COUNTIFS(#REF!,#REF!&amp;"??")&gt;0,SUMIFS(F$4:F$2174,#REF!,#REF!&amp;"??"),SUMIFS(#REF!,#REF!,#REF!))</f>
        <v>#REF!</v>
      </c>
      <c r="G1441" s="175">
        <f t="shared" si="34"/>
        <v>0</v>
      </c>
      <c r="H1441" s="175">
        <f t="shared" si="35"/>
        <v>0</v>
      </c>
      <c r="I1441" s="188"/>
    </row>
    <row r="1442" spans="1:9" s="68" customFormat="1" ht="18" hidden="1" customHeight="1">
      <c r="A1442" s="146" t="s">
        <v>1240</v>
      </c>
      <c r="B1442" s="187" t="s">
        <v>1281</v>
      </c>
      <c r="C1442" s="185" t="e">
        <f>IF(COUNTIFS(#REF!,#REF!&amp;"??")&gt;0,SUMIFS(C$4:C$2174,#REF!,#REF!&amp;"??"),SUMIFS(#REF!,#REF!,#REF!))</f>
        <v>#REF!</v>
      </c>
      <c r="D1442" s="174">
        <v>0</v>
      </c>
      <c r="E1442" s="174">
        <v>0</v>
      </c>
      <c r="F1442" s="174" t="e">
        <f>IF(COUNTIFS(#REF!,#REF!&amp;"??")&gt;0,SUMIFS(F$4:F$2174,#REF!,#REF!&amp;"??"),SUMIFS(#REF!,#REF!,#REF!))</f>
        <v>#REF!</v>
      </c>
      <c r="G1442" s="175">
        <f t="shared" si="34"/>
        <v>0</v>
      </c>
      <c r="H1442" s="175">
        <f t="shared" si="35"/>
        <v>0</v>
      </c>
      <c r="I1442" s="188"/>
    </row>
    <row r="1443" spans="1:9" s="68" customFormat="1" ht="18" hidden="1" customHeight="1">
      <c r="A1443" s="146" t="s">
        <v>1240</v>
      </c>
      <c r="B1443" s="187" t="s">
        <v>1282</v>
      </c>
      <c r="C1443" s="185" t="e">
        <f>IF(COUNTIFS(#REF!,#REF!&amp;"??")&gt;0,SUMIFS(C$4:C$2174,#REF!,#REF!&amp;"??"),SUMIFS(#REF!,#REF!,#REF!))</f>
        <v>#REF!</v>
      </c>
      <c r="D1443" s="174">
        <v>0</v>
      </c>
      <c r="E1443" s="174">
        <v>0</v>
      </c>
      <c r="F1443" s="174" t="e">
        <f>IF(COUNTIFS(#REF!,#REF!&amp;"??")&gt;0,SUMIFS(F$4:F$2174,#REF!,#REF!&amp;"??"),SUMIFS(#REF!,#REF!,#REF!))</f>
        <v>#REF!</v>
      </c>
      <c r="G1443" s="175">
        <f t="shared" si="34"/>
        <v>0</v>
      </c>
      <c r="H1443" s="175">
        <f t="shared" si="35"/>
        <v>0</v>
      </c>
      <c r="I1443" s="188"/>
    </row>
    <row r="1444" spans="1:9" s="68" customFormat="1" ht="18" hidden="1" customHeight="1">
      <c r="A1444" s="146" t="s">
        <v>1240</v>
      </c>
      <c r="B1444" s="187" t="s">
        <v>1241</v>
      </c>
      <c r="C1444" s="185" t="e">
        <f>IF(COUNTIFS(#REF!,#REF!&amp;"??")&gt;0,SUMIFS(C$4:C$2174,#REF!,#REF!&amp;"??"),SUMIFS(#REF!,#REF!,#REF!))</f>
        <v>#REF!</v>
      </c>
      <c r="D1444" s="174">
        <v>0</v>
      </c>
      <c r="E1444" s="174">
        <v>0</v>
      </c>
      <c r="F1444" s="174" t="e">
        <f>IF(COUNTIFS(#REF!,#REF!&amp;"??")&gt;0,SUMIFS(F$4:F$2174,#REF!,#REF!&amp;"??"),SUMIFS(#REF!,#REF!,#REF!))</f>
        <v>#REF!</v>
      </c>
      <c r="G1444" s="175">
        <f t="shared" si="34"/>
        <v>0</v>
      </c>
      <c r="H1444" s="175">
        <f t="shared" si="35"/>
        <v>0</v>
      </c>
      <c r="I1444" s="188"/>
    </row>
    <row r="1445" spans="1:9" s="68" customFormat="1" ht="18" hidden="1" customHeight="1">
      <c r="A1445" s="146" t="s">
        <v>1240</v>
      </c>
      <c r="B1445" s="187" t="s">
        <v>1241</v>
      </c>
      <c r="C1445" s="185" t="e">
        <f>IF(COUNTIFS(#REF!,#REF!&amp;"??")&gt;0,SUMIFS(C$4:C$2174,#REF!,#REF!&amp;"??"),SUMIFS(#REF!,#REF!,#REF!))</f>
        <v>#REF!</v>
      </c>
      <c r="D1445" s="174">
        <v>0</v>
      </c>
      <c r="E1445" s="174">
        <v>0</v>
      </c>
      <c r="F1445" s="174" t="e">
        <f>IF(COUNTIFS(#REF!,#REF!&amp;"??")&gt;0,SUMIFS(F$4:F$2174,#REF!,#REF!&amp;"??"),SUMIFS(#REF!,#REF!,#REF!))</f>
        <v>#REF!</v>
      </c>
      <c r="G1445" s="175">
        <f t="shared" si="34"/>
        <v>0</v>
      </c>
      <c r="H1445" s="175">
        <f t="shared" si="35"/>
        <v>0</v>
      </c>
      <c r="I1445" s="188"/>
    </row>
    <row r="1446" spans="1:9" s="68" customFormat="1" ht="18" hidden="1" customHeight="1">
      <c r="A1446" s="146" t="s">
        <v>1240</v>
      </c>
      <c r="B1446" s="187" t="s">
        <v>1283</v>
      </c>
      <c r="C1446" s="185" t="e">
        <f>IF(COUNTIFS(#REF!,#REF!&amp;"??")&gt;0,SUMIFS(C$4:C$2174,#REF!,#REF!&amp;"??"),SUMIFS(#REF!,#REF!,#REF!))</f>
        <v>#REF!</v>
      </c>
      <c r="D1446" s="174">
        <v>0</v>
      </c>
      <c r="E1446" s="174">
        <v>0</v>
      </c>
      <c r="F1446" s="174" t="e">
        <f>IF(COUNTIFS(#REF!,#REF!&amp;"??")&gt;0,SUMIFS(F$4:F$2174,#REF!,#REF!&amp;"??"),SUMIFS(#REF!,#REF!,#REF!))</f>
        <v>#REF!</v>
      </c>
      <c r="G1446" s="175">
        <f t="shared" si="34"/>
        <v>0</v>
      </c>
      <c r="H1446" s="175">
        <f t="shared" si="35"/>
        <v>0</v>
      </c>
      <c r="I1446" s="188"/>
    </row>
    <row r="1447" spans="1:9" s="68" customFormat="1" ht="18" hidden="1" customHeight="1">
      <c r="A1447" s="146" t="s">
        <v>1240</v>
      </c>
      <c r="B1447" s="187" t="s">
        <v>1284</v>
      </c>
      <c r="C1447" s="185" t="e">
        <f>IF(COUNTIFS(#REF!,#REF!&amp;"??")&gt;0,SUMIFS(C$4:C$2174,#REF!,#REF!&amp;"??"),SUMIFS(#REF!,#REF!,#REF!))</f>
        <v>#REF!</v>
      </c>
      <c r="D1447" s="174">
        <v>0</v>
      </c>
      <c r="E1447" s="174">
        <v>0</v>
      </c>
      <c r="F1447" s="174" t="e">
        <f>IF(COUNTIFS(#REF!,#REF!&amp;"??")&gt;0,SUMIFS(F$4:F$2174,#REF!,#REF!&amp;"??"),SUMIFS(#REF!,#REF!,#REF!))</f>
        <v>#REF!</v>
      </c>
      <c r="G1447" s="175">
        <f t="shared" si="34"/>
        <v>0</v>
      </c>
      <c r="H1447" s="175">
        <f t="shared" si="35"/>
        <v>0</v>
      </c>
      <c r="I1447" s="188"/>
    </row>
    <row r="1448" spans="1:9" s="68" customFormat="1" ht="18" hidden="1" customHeight="1">
      <c r="A1448" s="146" t="s">
        <v>1240</v>
      </c>
      <c r="B1448" s="187" t="s">
        <v>1285</v>
      </c>
      <c r="C1448" s="185" t="e">
        <f>IF(COUNTIFS(#REF!,#REF!&amp;"??")&gt;0,SUMIFS(C$4:C$2174,#REF!,#REF!&amp;"??"),SUMIFS(#REF!,#REF!,#REF!))</f>
        <v>#REF!</v>
      </c>
      <c r="D1448" s="174">
        <v>0</v>
      </c>
      <c r="E1448" s="174">
        <v>0</v>
      </c>
      <c r="F1448" s="174" t="e">
        <f>IF(COUNTIFS(#REF!,#REF!&amp;"??")&gt;0,SUMIFS(F$4:F$2174,#REF!,#REF!&amp;"??"),SUMIFS(#REF!,#REF!,#REF!))</f>
        <v>#REF!</v>
      </c>
      <c r="G1448" s="175">
        <f t="shared" si="34"/>
        <v>0</v>
      </c>
      <c r="H1448" s="175">
        <f t="shared" si="35"/>
        <v>0</v>
      </c>
      <c r="I1448" s="188"/>
    </row>
    <row r="1449" spans="1:9" s="68" customFormat="1" ht="18" hidden="1" customHeight="1">
      <c r="A1449" s="146" t="s">
        <v>1240</v>
      </c>
      <c r="B1449" s="187" t="s">
        <v>1241</v>
      </c>
      <c r="C1449" s="185" t="e">
        <f>IF(COUNTIFS(#REF!,#REF!&amp;"??")&gt;0,SUMIFS(C$4:C$2174,#REF!,#REF!&amp;"??"),SUMIFS(#REF!,#REF!,#REF!))</f>
        <v>#REF!</v>
      </c>
      <c r="D1449" s="174">
        <v>0</v>
      </c>
      <c r="E1449" s="174">
        <v>0</v>
      </c>
      <c r="F1449" s="174" t="e">
        <f>IF(COUNTIFS(#REF!,#REF!&amp;"??")&gt;0,SUMIFS(F$4:F$2174,#REF!,#REF!&amp;"??"),SUMIFS(#REF!,#REF!,#REF!))</f>
        <v>#REF!</v>
      </c>
      <c r="G1449" s="175">
        <f t="shared" si="34"/>
        <v>0</v>
      </c>
      <c r="H1449" s="175">
        <f t="shared" si="35"/>
        <v>0</v>
      </c>
      <c r="I1449" s="188"/>
    </row>
    <row r="1450" spans="1:9" s="68" customFormat="1" ht="18" hidden="1" customHeight="1">
      <c r="A1450" s="146" t="s">
        <v>1240</v>
      </c>
      <c r="B1450" s="187" t="s">
        <v>1244</v>
      </c>
      <c r="C1450" s="185" t="e">
        <f>IF(COUNTIFS(#REF!,#REF!&amp;"??")&gt;0,SUMIFS(C$4:C$2174,#REF!,#REF!&amp;"??"),SUMIFS(#REF!,#REF!,#REF!))</f>
        <v>#REF!</v>
      </c>
      <c r="D1450" s="174">
        <v>0</v>
      </c>
      <c r="E1450" s="174">
        <v>0</v>
      </c>
      <c r="F1450" s="174" t="e">
        <f>IF(COUNTIFS(#REF!,#REF!&amp;"??")&gt;0,SUMIFS(F$4:F$2174,#REF!,#REF!&amp;"??"),SUMIFS(#REF!,#REF!,#REF!))</f>
        <v>#REF!</v>
      </c>
      <c r="G1450" s="175">
        <f t="shared" si="34"/>
        <v>0</v>
      </c>
      <c r="H1450" s="175">
        <f t="shared" si="35"/>
        <v>0</v>
      </c>
      <c r="I1450" s="188"/>
    </row>
    <row r="1451" spans="1:9" s="68" customFormat="1" ht="18" hidden="1" customHeight="1">
      <c r="A1451" s="68" t="s">
        <v>1286</v>
      </c>
      <c r="B1451" s="189" t="s">
        <v>1287</v>
      </c>
      <c r="C1451" s="190" t="e">
        <f>IF(COUNTIFS(#REF!,#REF!&amp;"??")&gt;0,SUMIFS(C$4:C$2174,#REF!,#REF!&amp;"??"),SUMIFS(#REF!,#REF!,#REF!))</f>
        <v>#REF!</v>
      </c>
      <c r="D1451" s="190">
        <v>3792</v>
      </c>
      <c r="E1451" s="191">
        <v>3600</v>
      </c>
      <c r="F1451" s="192" t="e">
        <f>IF(COUNTIFS(#REF!,#REF!&amp;"??")&gt;0,SUMIFS(F$4:F$2174,#REF!,#REF!&amp;"??"),SUMIFS(#REF!,#REF!,#REF!))</f>
        <v>#REF!</v>
      </c>
      <c r="G1451" s="12" t="e">
        <f t="shared" si="34"/>
        <v>#REF!</v>
      </c>
      <c r="H1451" s="12" t="e">
        <f t="shared" si="35"/>
        <v>#REF!</v>
      </c>
      <c r="I1451" s="193"/>
    </row>
    <row r="1452" spans="1:9" s="68" customFormat="1" ht="18" hidden="1" customHeight="1">
      <c r="A1452" s="68" t="s">
        <v>1286</v>
      </c>
      <c r="B1452" s="189" t="s">
        <v>1255</v>
      </c>
      <c r="C1452" s="190" t="e">
        <f>IF(COUNTIFS(#REF!,#REF!&amp;"??")&gt;0,SUMIFS(C$4:C$2174,#REF!,#REF!&amp;"??"),SUMIFS(#REF!,#REF!,#REF!))</f>
        <v>#REF!</v>
      </c>
      <c r="D1452" s="190">
        <v>0</v>
      </c>
      <c r="E1452" s="190">
        <v>9</v>
      </c>
      <c r="F1452" s="192" t="e">
        <f>IF(COUNTIFS(#REF!,#REF!&amp;"??")&gt;0,SUMIFS(F$4:F$2174,#REF!,#REF!&amp;"??"),SUMIFS(#REF!,#REF!,#REF!))</f>
        <v>#REF!</v>
      </c>
      <c r="G1452" s="12" t="e">
        <f t="shared" si="34"/>
        <v>#REF!</v>
      </c>
      <c r="H1452" s="12">
        <f t="shared" si="35"/>
        <v>0</v>
      </c>
      <c r="I1452" s="193" t="s">
        <v>1288</v>
      </c>
    </row>
    <row r="1453" spans="1:9" s="68" customFormat="1" ht="18" hidden="1" customHeight="1">
      <c r="A1453" s="68" t="s">
        <v>1286</v>
      </c>
      <c r="B1453" s="189" t="s">
        <v>1256</v>
      </c>
      <c r="C1453" s="190" t="e">
        <f>IF(COUNTIFS(#REF!,#REF!&amp;"??")&gt;0,SUMIFS(C$4:C$2174,#REF!,#REF!&amp;"??"),SUMIFS(#REF!,#REF!,#REF!))</f>
        <v>#REF!</v>
      </c>
      <c r="D1453" s="190">
        <v>0</v>
      </c>
      <c r="E1453" s="190">
        <v>3</v>
      </c>
      <c r="F1453" s="192" t="e">
        <f>IF(COUNTIFS(#REF!,#REF!&amp;"??")&gt;0,SUMIFS(F$4:F$2174,#REF!,#REF!&amp;"??"),SUMIFS(#REF!,#REF!,#REF!))</f>
        <v>#REF!</v>
      </c>
      <c r="G1453" s="12" t="e">
        <f t="shared" si="34"/>
        <v>#REF!</v>
      </c>
      <c r="H1453" s="12">
        <f t="shared" si="35"/>
        <v>0</v>
      </c>
      <c r="I1453" s="193" t="s">
        <v>1288</v>
      </c>
    </row>
    <row r="1454" spans="1:9" s="68" customFormat="1" ht="18" hidden="1" customHeight="1">
      <c r="A1454" s="68" t="s">
        <v>1286</v>
      </c>
      <c r="B1454" s="189" t="s">
        <v>1241</v>
      </c>
      <c r="C1454" s="190" t="e">
        <f>IF(COUNTIFS(#REF!,#REF!&amp;"??")&gt;0,SUMIFS(C$4:C$2174,#REF!,#REF!&amp;"??"),SUMIFS(#REF!,#REF!,#REF!))</f>
        <v>#REF!</v>
      </c>
      <c r="D1454" s="190">
        <v>0</v>
      </c>
      <c r="E1454" s="190">
        <v>0</v>
      </c>
      <c r="F1454" s="192" t="e">
        <f>IF(COUNTIFS(#REF!,#REF!&amp;"??")&gt;0,SUMIFS(F$4:F$2174,#REF!,#REF!&amp;"??"),SUMIFS(#REF!,#REF!,#REF!))</f>
        <v>#REF!</v>
      </c>
      <c r="G1454" s="12">
        <f t="shared" si="34"/>
        <v>0</v>
      </c>
      <c r="H1454" s="12">
        <f t="shared" si="35"/>
        <v>0</v>
      </c>
      <c r="I1454" s="193"/>
    </row>
    <row r="1455" spans="1:9" s="68" customFormat="1" ht="18" hidden="1" customHeight="1">
      <c r="A1455" s="68" t="s">
        <v>1286</v>
      </c>
      <c r="B1455" s="189" t="s">
        <v>1289</v>
      </c>
      <c r="C1455" s="190" t="e">
        <f>IF(COUNTIFS(#REF!,#REF!&amp;"??")&gt;0,SUMIFS(C$4:C$2174,#REF!,#REF!&amp;"??"),SUMIFS(#REF!,#REF!,#REF!))</f>
        <v>#REF!</v>
      </c>
      <c r="D1455" s="190">
        <v>335</v>
      </c>
      <c r="E1455" s="190">
        <v>298</v>
      </c>
      <c r="F1455" s="192" t="e">
        <f>IF(COUNTIFS(#REF!,#REF!&amp;"??")&gt;0,SUMIFS(F$4:F$2174,#REF!,#REF!&amp;"??"),SUMIFS(#REF!,#REF!,#REF!))</f>
        <v>#REF!</v>
      </c>
      <c r="G1455" s="12" t="e">
        <f t="shared" si="34"/>
        <v>#REF!</v>
      </c>
      <c r="H1455" s="12" t="e">
        <f t="shared" si="35"/>
        <v>#REF!</v>
      </c>
      <c r="I1455" s="193"/>
    </row>
    <row r="1456" spans="1:9" s="68" customFormat="1" ht="18" hidden="1" customHeight="1">
      <c r="A1456" s="68" t="s">
        <v>1286</v>
      </c>
      <c r="B1456" s="189" t="s">
        <v>1244</v>
      </c>
      <c r="C1456" s="190" t="e">
        <f>IF(COUNTIFS(#REF!,#REF!&amp;"??")&gt;0,SUMIFS(C$4:C$2174,#REF!,#REF!&amp;"??"),SUMIFS(#REF!,#REF!,#REF!))</f>
        <v>#REF!</v>
      </c>
      <c r="D1456" s="190">
        <v>897</v>
      </c>
      <c r="E1456" s="190">
        <v>891</v>
      </c>
      <c r="F1456" s="192" t="e">
        <f>IF(COUNTIFS(#REF!,#REF!&amp;"??")&gt;0,SUMIFS(F$4:F$2174,#REF!,#REF!&amp;"??"),SUMIFS(#REF!,#REF!,#REF!))</f>
        <v>#REF!</v>
      </c>
      <c r="G1456" s="12" t="e">
        <f t="shared" si="34"/>
        <v>#REF!</v>
      </c>
      <c r="H1456" s="12" t="e">
        <f t="shared" si="35"/>
        <v>#REF!</v>
      </c>
      <c r="I1456" s="193"/>
    </row>
    <row r="1457" spans="1:9" s="68" customFormat="1" ht="18" hidden="1" customHeight="1">
      <c r="A1457" s="68" t="s">
        <v>1286</v>
      </c>
      <c r="B1457" s="189" t="s">
        <v>1290</v>
      </c>
      <c r="C1457" s="190" t="e">
        <f>IF(COUNTIFS(#REF!,#REF!&amp;"??")&gt;0,SUMIFS(C$4:C$2174,#REF!,#REF!&amp;"??"),SUMIFS(#REF!,#REF!,#REF!))</f>
        <v>#REF!</v>
      </c>
      <c r="D1457" s="190">
        <v>2560</v>
      </c>
      <c r="E1457" s="190">
        <v>2399</v>
      </c>
      <c r="F1457" s="192" t="e">
        <f>IF(COUNTIFS(#REF!,#REF!&amp;"??")&gt;0,SUMIFS(F$4:F$2174,#REF!,#REF!&amp;"??"),SUMIFS(#REF!,#REF!,#REF!))</f>
        <v>#REF!</v>
      </c>
      <c r="G1457" s="12" t="e">
        <f t="shared" si="34"/>
        <v>#REF!</v>
      </c>
      <c r="H1457" s="12" t="e">
        <f t="shared" si="35"/>
        <v>#REF!</v>
      </c>
      <c r="I1457" s="193"/>
    </row>
    <row r="1458" spans="1:9" s="68" customFormat="1" ht="18" hidden="1" customHeight="1">
      <c r="A1458" s="146" t="s">
        <v>1269</v>
      </c>
      <c r="B1458" s="187" t="s">
        <v>1291</v>
      </c>
      <c r="C1458" s="174" t="e">
        <f>IF(COUNTIFS(#REF!,#REF!&amp;"??")&gt;0,SUMIFS(C$4:C$2174,#REF!,#REF!&amp;"??"),SUMIFS(#REF!,#REF!,#REF!))</f>
        <v>#REF!</v>
      </c>
      <c r="D1458" s="174">
        <v>3448</v>
      </c>
      <c r="E1458" s="174">
        <v>2739</v>
      </c>
      <c r="F1458" s="174" t="e">
        <f>IF(COUNTIFS(#REF!,#REF!&amp;"??")&gt;0,SUMIFS(F$4:F$2174,#REF!,#REF!&amp;"??"),SUMIFS(#REF!,#REF!,#REF!))</f>
        <v>#REF!</v>
      </c>
      <c r="G1458" s="175" t="e">
        <f t="shared" si="34"/>
        <v>#REF!</v>
      </c>
      <c r="H1458" s="175" t="e">
        <f t="shared" si="35"/>
        <v>#REF!</v>
      </c>
      <c r="I1458" s="188"/>
    </row>
    <row r="1459" spans="1:9" s="68" customFormat="1" ht="18" hidden="1" customHeight="1">
      <c r="A1459" s="146" t="s">
        <v>1269</v>
      </c>
      <c r="B1459" s="187" t="s">
        <v>1255</v>
      </c>
      <c r="C1459" s="174" t="e">
        <f>IF(COUNTIFS(#REF!,#REF!&amp;"??")&gt;0,SUMIFS(C$4:C$2174,#REF!,#REF!&amp;"??"),SUMIFS(#REF!,#REF!,#REF!))</f>
        <v>#REF!</v>
      </c>
      <c r="D1459" s="174">
        <v>1472</v>
      </c>
      <c r="E1459" s="174">
        <v>1531</v>
      </c>
      <c r="F1459" s="174" t="e">
        <f>IF(COUNTIFS(#REF!,#REF!&amp;"??")&gt;0,SUMIFS(F$4:F$2174,#REF!,#REF!&amp;"??"),SUMIFS(#REF!,#REF!,#REF!))</f>
        <v>#REF!</v>
      </c>
      <c r="G1459" s="175" t="e">
        <f t="shared" si="34"/>
        <v>#REF!</v>
      </c>
      <c r="H1459" s="175" t="e">
        <f t="shared" si="35"/>
        <v>#REF!</v>
      </c>
      <c r="I1459" s="188"/>
    </row>
    <row r="1460" spans="1:9" s="68" customFormat="1" ht="18" hidden="1" customHeight="1">
      <c r="A1460" s="146" t="s">
        <v>1269</v>
      </c>
      <c r="B1460" s="187" t="s">
        <v>1256</v>
      </c>
      <c r="C1460" s="174" t="e">
        <f>IF(COUNTIFS(#REF!,#REF!&amp;"??")&gt;0,SUMIFS(C$4:C$2174,#REF!,#REF!&amp;"??"),SUMIFS(#REF!,#REF!,#REF!))</f>
        <v>#REF!</v>
      </c>
      <c r="D1460" s="174">
        <v>13</v>
      </c>
      <c r="E1460" s="174">
        <v>12</v>
      </c>
      <c r="F1460" s="174" t="e">
        <f>IF(COUNTIFS(#REF!,#REF!&amp;"??")&gt;0,SUMIFS(F$4:F$2174,#REF!,#REF!&amp;"??"),SUMIFS(#REF!,#REF!,#REF!))</f>
        <v>#REF!</v>
      </c>
      <c r="G1460" s="175" t="e">
        <f t="shared" si="34"/>
        <v>#REF!</v>
      </c>
      <c r="H1460" s="175" t="e">
        <f t="shared" si="35"/>
        <v>#REF!</v>
      </c>
      <c r="I1460" s="188"/>
    </row>
    <row r="1461" spans="1:9" s="68" customFormat="1" ht="18" hidden="1" customHeight="1">
      <c r="A1461" s="146" t="s">
        <v>1269</v>
      </c>
      <c r="B1461" s="187" t="s">
        <v>1241</v>
      </c>
      <c r="C1461" s="174" t="e">
        <f>IF(COUNTIFS(#REF!,#REF!&amp;"??")&gt;0,SUMIFS(C$4:C$2174,#REF!,#REF!&amp;"??"),SUMIFS(#REF!,#REF!,#REF!))</f>
        <v>#REF!</v>
      </c>
      <c r="D1461" s="174">
        <v>0</v>
      </c>
      <c r="E1461" s="174">
        <v>0</v>
      </c>
      <c r="F1461" s="174" t="e">
        <f>IF(COUNTIFS(#REF!,#REF!&amp;"??")&gt;0,SUMIFS(F$4:F$2174,#REF!,#REF!&amp;"??"),SUMIFS(#REF!,#REF!,#REF!))</f>
        <v>#REF!</v>
      </c>
      <c r="G1461" s="175">
        <f t="shared" si="34"/>
        <v>0</v>
      </c>
      <c r="H1461" s="175">
        <f t="shared" si="35"/>
        <v>0</v>
      </c>
      <c r="I1461" s="188"/>
    </row>
    <row r="1462" spans="1:9" s="68" customFormat="1" ht="18" hidden="1" customHeight="1">
      <c r="A1462" s="146" t="s">
        <v>1269</v>
      </c>
      <c r="B1462" s="187" t="s">
        <v>1292</v>
      </c>
      <c r="C1462" s="174" t="e">
        <f>IF(COUNTIFS(#REF!,#REF!&amp;"??")&gt;0,SUMIFS(C$4:C$2174,#REF!,#REF!&amp;"??"),SUMIFS(#REF!,#REF!,#REF!))</f>
        <v>#REF!</v>
      </c>
      <c r="D1462" s="174">
        <v>0</v>
      </c>
      <c r="E1462" s="174">
        <v>0</v>
      </c>
      <c r="F1462" s="174" t="e">
        <f>IF(COUNTIFS(#REF!,#REF!&amp;"??")&gt;0,SUMIFS(F$4:F$2174,#REF!,#REF!&amp;"??"),SUMIFS(#REF!,#REF!,#REF!))</f>
        <v>#REF!</v>
      </c>
      <c r="G1462" s="175">
        <f t="shared" si="34"/>
        <v>0</v>
      </c>
      <c r="H1462" s="175">
        <f t="shared" si="35"/>
        <v>0</v>
      </c>
      <c r="I1462" s="188"/>
    </row>
    <row r="1463" spans="1:9" s="68" customFormat="1" ht="18" hidden="1" customHeight="1">
      <c r="A1463" s="146" t="s">
        <v>1269</v>
      </c>
      <c r="B1463" s="187" t="s">
        <v>1293</v>
      </c>
      <c r="C1463" s="174" t="e">
        <f>IF(COUNTIFS(#REF!,#REF!&amp;"??")&gt;0,SUMIFS(C$4:C$2174,#REF!,#REF!&amp;"??"),SUMIFS(#REF!,#REF!,#REF!))</f>
        <v>#REF!</v>
      </c>
      <c r="D1463" s="174">
        <v>1463</v>
      </c>
      <c r="E1463" s="174">
        <v>1096</v>
      </c>
      <c r="F1463" s="174" t="e">
        <f>IF(COUNTIFS(#REF!,#REF!&amp;"??")&gt;0,SUMIFS(F$4:F$2174,#REF!,#REF!&amp;"??"),SUMIFS(#REF!,#REF!,#REF!))</f>
        <v>#REF!</v>
      </c>
      <c r="G1463" s="175" t="e">
        <f t="shared" si="34"/>
        <v>#REF!</v>
      </c>
      <c r="H1463" s="175" t="e">
        <f t="shared" si="35"/>
        <v>#REF!</v>
      </c>
      <c r="I1463" s="188"/>
    </row>
    <row r="1464" spans="1:9" s="68" customFormat="1" ht="18" hidden="1" customHeight="1">
      <c r="A1464" s="146" t="s">
        <v>1269</v>
      </c>
      <c r="B1464" s="187" t="s">
        <v>1294</v>
      </c>
      <c r="C1464" s="174" t="e">
        <f>IF(COUNTIFS(#REF!,#REF!&amp;"??")&gt;0,SUMIFS(C$4:C$2174,#REF!,#REF!&amp;"??"),SUMIFS(#REF!,#REF!,#REF!))</f>
        <v>#REF!</v>
      </c>
      <c r="D1464" s="174">
        <v>0</v>
      </c>
      <c r="E1464" s="174">
        <v>0</v>
      </c>
      <c r="F1464" s="174" t="e">
        <f>IF(COUNTIFS(#REF!,#REF!&amp;"??")&gt;0,SUMIFS(F$4:F$2174,#REF!,#REF!&amp;"??"),SUMIFS(#REF!,#REF!,#REF!))</f>
        <v>#REF!</v>
      </c>
      <c r="G1464" s="175">
        <f t="shared" si="34"/>
        <v>0</v>
      </c>
      <c r="H1464" s="175">
        <f t="shared" si="35"/>
        <v>0</v>
      </c>
      <c r="I1464" s="188"/>
    </row>
    <row r="1465" spans="1:9" s="68" customFormat="1" ht="18" hidden="1" customHeight="1">
      <c r="A1465" s="146" t="s">
        <v>1269</v>
      </c>
      <c r="B1465" s="187" t="s">
        <v>1244</v>
      </c>
      <c r="C1465" s="174" t="e">
        <f>IF(COUNTIFS(#REF!,#REF!&amp;"??")&gt;0,SUMIFS(C$4:C$2174,#REF!,#REF!&amp;"??"),SUMIFS(#REF!,#REF!,#REF!))</f>
        <v>#REF!</v>
      </c>
      <c r="D1465" s="174">
        <v>0</v>
      </c>
      <c r="E1465" s="174">
        <v>0</v>
      </c>
      <c r="F1465" s="174" t="e">
        <f>IF(COUNTIFS(#REF!,#REF!&amp;"??")&gt;0,SUMIFS(F$4:F$2174,#REF!,#REF!&amp;"??"),SUMIFS(#REF!,#REF!,#REF!))</f>
        <v>#REF!</v>
      </c>
      <c r="G1465" s="175">
        <f t="shared" si="34"/>
        <v>0</v>
      </c>
      <c r="H1465" s="175">
        <f t="shared" si="35"/>
        <v>0</v>
      </c>
      <c r="I1465" s="188"/>
    </row>
    <row r="1466" spans="1:9" s="68" customFormat="1" ht="18" hidden="1" customHeight="1">
      <c r="A1466" s="146" t="s">
        <v>1269</v>
      </c>
      <c r="B1466" s="187" t="s">
        <v>1295</v>
      </c>
      <c r="C1466" s="174" t="e">
        <f>IF(COUNTIFS(#REF!,#REF!&amp;"??")&gt;0,SUMIFS(C$4:C$2174,#REF!,#REF!&amp;"??"),SUMIFS(#REF!,#REF!,#REF!))</f>
        <v>#REF!</v>
      </c>
      <c r="D1466" s="174">
        <v>500</v>
      </c>
      <c r="E1466" s="174">
        <v>100</v>
      </c>
      <c r="F1466" s="174" t="e">
        <f>IF(COUNTIFS(#REF!,#REF!&amp;"??")&gt;0,SUMIFS(F$4:F$2174,#REF!,#REF!&amp;"??"),SUMIFS(#REF!,#REF!,#REF!))</f>
        <v>#REF!</v>
      </c>
      <c r="G1466" s="175" t="e">
        <f t="shared" ref="G1466:G1526" si="36">IF(E1466=0,0,F1466/E1466)</f>
        <v>#REF!</v>
      </c>
      <c r="H1466" s="175" t="e">
        <f t="shared" ref="H1466:H1526" si="37">IF(D1466=0,0,F1466/D1466)</f>
        <v>#REF!</v>
      </c>
      <c r="I1466" s="188"/>
    </row>
    <row r="1467" spans="1:9" s="68" customFormat="1" ht="18" hidden="1" customHeight="1">
      <c r="A1467" s="146" t="s">
        <v>1240</v>
      </c>
      <c r="B1467" s="187" t="s">
        <v>1256</v>
      </c>
      <c r="C1467" s="185" t="e">
        <f>IF(COUNTIFS(#REF!,#REF!&amp;"??")&gt;0,SUMIFS(C$4:C$2174,#REF!,#REF!&amp;"??"),SUMIFS(#REF!,#REF!,#REF!))</f>
        <v>#REF!</v>
      </c>
      <c r="D1467" s="174">
        <v>0</v>
      </c>
      <c r="E1467" s="174">
        <v>0</v>
      </c>
      <c r="F1467" s="174" t="e">
        <f>IF(COUNTIFS(#REF!,#REF!&amp;"??")&gt;0,SUMIFS(F$4:F$2174,#REF!,#REF!&amp;"??"),SUMIFS(#REF!,#REF!,#REF!))</f>
        <v>#REF!</v>
      </c>
      <c r="G1467" s="175">
        <f t="shared" si="36"/>
        <v>0</v>
      </c>
      <c r="H1467" s="175">
        <f t="shared" si="37"/>
        <v>0</v>
      </c>
      <c r="I1467" s="188"/>
    </row>
    <row r="1468" spans="1:9" s="68" customFormat="1" ht="18" hidden="1" customHeight="1">
      <c r="A1468" s="146" t="s">
        <v>1240</v>
      </c>
      <c r="B1468" s="187" t="s">
        <v>1241</v>
      </c>
      <c r="C1468" s="185" t="e">
        <f>IF(COUNTIFS(#REF!,#REF!&amp;"??")&gt;0,SUMIFS(C$4:C$2174,#REF!,#REF!&amp;"??"),SUMIFS(#REF!,#REF!,#REF!))</f>
        <v>#REF!</v>
      </c>
      <c r="D1468" s="174">
        <v>0</v>
      </c>
      <c r="E1468" s="174">
        <v>0</v>
      </c>
      <c r="F1468" s="174" t="e">
        <f>IF(COUNTIFS(#REF!,#REF!&amp;"??")&gt;0,SUMIFS(F$4:F$2174,#REF!,#REF!&amp;"??"),SUMIFS(#REF!,#REF!,#REF!))</f>
        <v>#REF!</v>
      </c>
      <c r="G1468" s="175">
        <f t="shared" si="36"/>
        <v>0</v>
      </c>
      <c r="H1468" s="175">
        <f t="shared" si="37"/>
        <v>0</v>
      </c>
      <c r="I1468" s="188"/>
    </row>
    <row r="1469" spans="1:9" s="68" customFormat="1" ht="18" hidden="1" customHeight="1">
      <c r="A1469" s="146" t="s">
        <v>1240</v>
      </c>
      <c r="B1469" s="187" t="s">
        <v>1244</v>
      </c>
      <c r="C1469" s="185" t="e">
        <f>IF(COUNTIFS(#REF!,#REF!&amp;"??")&gt;0,SUMIFS(C$4:C$2174,#REF!,#REF!&amp;"??"),SUMIFS(#REF!,#REF!,#REF!))</f>
        <v>#REF!</v>
      </c>
      <c r="D1469" s="174">
        <v>0</v>
      </c>
      <c r="E1469" s="174">
        <v>0</v>
      </c>
      <c r="F1469" s="174" t="e">
        <f>IF(COUNTIFS(#REF!,#REF!&amp;"??")&gt;0,SUMIFS(F$4:F$2174,#REF!,#REF!&amp;"??"),SUMIFS(#REF!,#REF!,#REF!))</f>
        <v>#REF!</v>
      </c>
      <c r="G1469" s="175">
        <f t="shared" si="36"/>
        <v>0</v>
      </c>
      <c r="H1469" s="175">
        <f t="shared" si="37"/>
        <v>0</v>
      </c>
      <c r="I1469" s="188"/>
    </row>
    <row r="1470" spans="1:9" s="68" customFormat="1" ht="18" hidden="1" customHeight="1">
      <c r="A1470" s="146" t="s">
        <v>1240</v>
      </c>
      <c r="B1470" s="187" t="s">
        <v>1241</v>
      </c>
      <c r="C1470" s="185" t="e">
        <f>IF(COUNTIFS(#REF!,#REF!&amp;"??")&gt;0,SUMIFS(C$4:C$2174,#REF!,#REF!&amp;"??"),SUMIFS(#REF!,#REF!,#REF!))</f>
        <v>#REF!</v>
      </c>
      <c r="D1470" s="174">
        <v>0</v>
      </c>
      <c r="E1470" s="174">
        <v>0</v>
      </c>
      <c r="F1470" s="174" t="e">
        <f>IF(COUNTIFS(#REF!,#REF!&amp;"??")&gt;0,SUMIFS(F$4:F$2174,#REF!,#REF!&amp;"??"),SUMIFS(#REF!,#REF!,#REF!))</f>
        <v>#REF!</v>
      </c>
      <c r="G1470" s="175">
        <f t="shared" si="36"/>
        <v>0</v>
      </c>
      <c r="H1470" s="175">
        <f t="shared" si="37"/>
        <v>0</v>
      </c>
      <c r="I1470" s="188"/>
    </row>
    <row r="1471" spans="1:9" s="68" customFormat="1" ht="18" hidden="1" customHeight="1">
      <c r="A1471" s="146" t="s">
        <v>1240</v>
      </c>
      <c r="B1471" s="187" t="s">
        <v>1296</v>
      </c>
      <c r="C1471" s="185" t="e">
        <f>IF(COUNTIFS(#REF!,#REF!&amp;"??")&gt;0,SUMIFS(C$4:C$2174,#REF!,#REF!&amp;"??"),SUMIFS(#REF!,#REF!,#REF!))</f>
        <v>#REF!</v>
      </c>
      <c r="D1471" s="174">
        <v>0</v>
      </c>
      <c r="E1471" s="174">
        <v>0</v>
      </c>
      <c r="F1471" s="174" t="e">
        <f>IF(COUNTIFS(#REF!,#REF!&amp;"??")&gt;0,SUMIFS(F$4:F$2174,#REF!,#REF!&amp;"??"),SUMIFS(#REF!,#REF!,#REF!))</f>
        <v>#REF!</v>
      </c>
      <c r="G1471" s="175">
        <f t="shared" si="36"/>
        <v>0</v>
      </c>
      <c r="H1471" s="175">
        <f t="shared" si="37"/>
        <v>0</v>
      </c>
      <c r="I1471" s="188"/>
    </row>
    <row r="1472" spans="1:9" s="68" customFormat="1" ht="18" hidden="1" customHeight="1">
      <c r="A1472" s="146" t="s">
        <v>1269</v>
      </c>
      <c r="B1472" s="187" t="s">
        <v>1297</v>
      </c>
      <c r="C1472" s="174" t="e">
        <f>IF(COUNTIFS(#REF!,#REF!&amp;"??")&gt;0,SUMIFS(C$4:C$2174,#REF!,#REF!&amp;"??"),SUMIFS(#REF!,#REF!,#REF!))</f>
        <v>#REF!</v>
      </c>
      <c r="D1472" s="174">
        <v>38855</v>
      </c>
      <c r="E1472" s="174">
        <v>27058</v>
      </c>
      <c r="F1472" s="174" t="e">
        <f>IF(COUNTIFS(#REF!,#REF!&amp;"??")&gt;0,SUMIFS(F$4:F$2174,#REF!,#REF!&amp;"??"),SUMIFS(#REF!,#REF!,#REF!))</f>
        <v>#REF!</v>
      </c>
      <c r="G1472" s="175" t="e">
        <f t="shared" si="36"/>
        <v>#REF!</v>
      </c>
      <c r="H1472" s="175" t="e">
        <f t="shared" si="37"/>
        <v>#REF!</v>
      </c>
      <c r="I1472" s="188"/>
    </row>
    <row r="1473" spans="1:9" s="68" customFormat="1" ht="18" hidden="1" customHeight="1">
      <c r="A1473" s="146" t="s">
        <v>1269</v>
      </c>
      <c r="B1473" s="187" t="s">
        <v>1255</v>
      </c>
      <c r="C1473" s="174" t="e">
        <f>IF(COUNTIFS(#REF!,#REF!&amp;"??")&gt;0,SUMIFS(C$4:C$2174,#REF!,#REF!&amp;"??"),SUMIFS(#REF!,#REF!,#REF!))</f>
        <v>#REF!</v>
      </c>
      <c r="D1473" s="174">
        <v>9226</v>
      </c>
      <c r="E1473" s="174">
        <v>8835</v>
      </c>
      <c r="F1473" s="174" t="e">
        <f>IF(COUNTIFS(#REF!,#REF!&amp;"??")&gt;0,SUMIFS(F$4:F$2174,#REF!,#REF!&amp;"??"),SUMIFS(#REF!,#REF!,#REF!))</f>
        <v>#REF!</v>
      </c>
      <c r="G1473" s="175" t="e">
        <f t="shared" si="36"/>
        <v>#REF!</v>
      </c>
      <c r="H1473" s="175" t="e">
        <f t="shared" si="37"/>
        <v>#REF!</v>
      </c>
      <c r="I1473" s="188"/>
    </row>
    <row r="1474" spans="1:9" s="68" customFormat="1" ht="18" hidden="1" customHeight="1">
      <c r="A1474" s="146" t="s">
        <v>1269</v>
      </c>
      <c r="B1474" s="187" t="s">
        <v>1256</v>
      </c>
      <c r="C1474" s="174" t="e">
        <f>IF(COUNTIFS(#REF!,#REF!&amp;"??")&gt;0,SUMIFS(C$4:C$2174,#REF!,#REF!&amp;"??"),SUMIFS(#REF!,#REF!,#REF!))</f>
        <v>#REF!</v>
      </c>
      <c r="D1474" s="174">
        <v>3044</v>
      </c>
      <c r="E1474" s="174">
        <v>1547</v>
      </c>
      <c r="F1474" s="174" t="e">
        <f>IF(COUNTIFS(#REF!,#REF!&amp;"??")&gt;0,SUMIFS(F$4:F$2174,#REF!,#REF!&amp;"??"),SUMIFS(#REF!,#REF!,#REF!))</f>
        <v>#REF!</v>
      </c>
      <c r="G1474" s="175" t="e">
        <f t="shared" si="36"/>
        <v>#REF!</v>
      </c>
      <c r="H1474" s="175" t="e">
        <f t="shared" si="37"/>
        <v>#REF!</v>
      </c>
      <c r="I1474" s="188"/>
    </row>
    <row r="1475" spans="1:9" s="68" customFormat="1" ht="18" hidden="1" customHeight="1">
      <c r="A1475" s="146" t="s">
        <v>1269</v>
      </c>
      <c r="B1475" s="187" t="s">
        <v>1241</v>
      </c>
      <c r="C1475" s="174" t="e">
        <f>IF(COUNTIFS(#REF!,#REF!&amp;"??")&gt;0,SUMIFS(C$4:C$2174,#REF!,#REF!&amp;"??"),SUMIFS(#REF!,#REF!,#REF!))</f>
        <v>#REF!</v>
      </c>
      <c r="D1475" s="174">
        <v>0</v>
      </c>
      <c r="E1475" s="174">
        <v>0</v>
      </c>
      <c r="F1475" s="174" t="e">
        <f>IF(COUNTIFS(#REF!,#REF!&amp;"??")&gt;0,SUMIFS(F$4:F$2174,#REF!,#REF!&amp;"??"),SUMIFS(#REF!,#REF!,#REF!))</f>
        <v>#REF!</v>
      </c>
      <c r="G1475" s="175">
        <f t="shared" si="36"/>
        <v>0</v>
      </c>
      <c r="H1475" s="175">
        <f t="shared" si="37"/>
        <v>0</v>
      </c>
      <c r="I1475" s="188"/>
    </row>
    <row r="1476" spans="1:9" s="68" customFormat="1" ht="18" hidden="1" customHeight="1">
      <c r="A1476" s="146" t="s">
        <v>1269</v>
      </c>
      <c r="B1476" s="187" t="s">
        <v>1298</v>
      </c>
      <c r="C1476" s="174" t="e">
        <f>IF(COUNTIFS(#REF!,#REF!&amp;"??")&gt;0,SUMIFS(C$4:C$2174,#REF!,#REF!&amp;"??"),SUMIFS(#REF!,#REF!,#REF!))</f>
        <v>#REF!</v>
      </c>
      <c r="D1476" s="174">
        <v>11893</v>
      </c>
      <c r="E1476" s="174">
        <v>11618</v>
      </c>
      <c r="F1476" s="174" t="e">
        <f>IF(COUNTIFS(#REF!,#REF!&amp;"??")&gt;0,SUMIFS(F$4:F$2174,#REF!,#REF!&amp;"??"),SUMIFS(#REF!,#REF!,#REF!))</f>
        <v>#REF!</v>
      </c>
      <c r="G1476" s="175" t="e">
        <f t="shared" si="36"/>
        <v>#REF!</v>
      </c>
      <c r="H1476" s="175" t="e">
        <f t="shared" si="37"/>
        <v>#REF!</v>
      </c>
      <c r="I1476" s="188"/>
    </row>
    <row r="1477" spans="1:9" s="68" customFormat="1" ht="18" hidden="1" customHeight="1">
      <c r="A1477" s="146" t="s">
        <v>1269</v>
      </c>
      <c r="B1477" s="187" t="s">
        <v>1244</v>
      </c>
      <c r="C1477" s="174" t="e">
        <f>IF(COUNTIFS(#REF!,#REF!&amp;"??")&gt;0,SUMIFS(C$4:C$2174,#REF!,#REF!&amp;"??"),SUMIFS(#REF!,#REF!,#REF!))</f>
        <v>#REF!</v>
      </c>
      <c r="D1477" s="174">
        <v>0</v>
      </c>
      <c r="E1477" s="174">
        <v>0</v>
      </c>
      <c r="F1477" s="174" t="e">
        <f>IF(COUNTIFS(#REF!,#REF!&amp;"??")&gt;0,SUMIFS(F$4:F$2174,#REF!,#REF!&amp;"??"),SUMIFS(#REF!,#REF!,#REF!))</f>
        <v>#REF!</v>
      </c>
      <c r="G1477" s="175">
        <f t="shared" si="36"/>
        <v>0</v>
      </c>
      <c r="H1477" s="175">
        <f t="shared" si="37"/>
        <v>0</v>
      </c>
      <c r="I1477" s="188"/>
    </row>
    <row r="1478" spans="1:9" s="68" customFormat="1" ht="18" hidden="1" customHeight="1">
      <c r="A1478" s="146" t="s">
        <v>1269</v>
      </c>
      <c r="B1478" s="187" t="s">
        <v>1299</v>
      </c>
      <c r="C1478" s="174" t="e">
        <f>IF(COUNTIFS(#REF!,#REF!&amp;"??")&gt;0,SUMIFS(C$4:C$2174,#REF!,#REF!&amp;"??"),SUMIFS(#REF!,#REF!,#REF!))</f>
        <v>#REF!</v>
      </c>
      <c r="D1478" s="174">
        <v>14692</v>
      </c>
      <c r="E1478" s="174">
        <v>5058</v>
      </c>
      <c r="F1478" s="174" t="e">
        <f>IF(COUNTIFS(#REF!,#REF!&amp;"??")&gt;0,SUMIFS(F$4:F$2174,#REF!,#REF!&amp;"??"),SUMIFS(#REF!,#REF!,#REF!))</f>
        <v>#REF!</v>
      </c>
      <c r="G1478" s="175" t="e">
        <f t="shared" si="36"/>
        <v>#REF!</v>
      </c>
      <c r="H1478" s="175" t="e">
        <f t="shared" si="37"/>
        <v>#REF!</v>
      </c>
      <c r="I1478" s="188" t="s">
        <v>1300</v>
      </c>
    </row>
    <row r="1479" spans="1:9" s="68" customFormat="1" ht="18" hidden="1" customHeight="1">
      <c r="A1479" s="146" t="s">
        <v>1269</v>
      </c>
      <c r="B1479" s="187" t="s">
        <v>1301</v>
      </c>
      <c r="C1479" s="174" t="e">
        <f>IF(COUNTIFS(#REF!,#REF!&amp;"??")&gt;0,SUMIFS(C$4:C$2174,#REF!,#REF!&amp;"??"),SUMIFS(#REF!,#REF!,#REF!))</f>
        <v>#REF!</v>
      </c>
      <c r="D1479" s="174">
        <v>27834</v>
      </c>
      <c r="E1479" s="174">
        <v>9364</v>
      </c>
      <c r="F1479" s="174" t="e">
        <f>IF(COUNTIFS(#REF!,#REF!&amp;"??")&gt;0,SUMIFS(F$4:F$2174,#REF!,#REF!&amp;"??"),SUMIFS(#REF!,#REF!,#REF!))</f>
        <v>#REF!</v>
      </c>
      <c r="G1479" s="175" t="e">
        <f t="shared" si="36"/>
        <v>#REF!</v>
      </c>
      <c r="H1479" s="175" t="e">
        <f t="shared" si="37"/>
        <v>#REF!</v>
      </c>
      <c r="I1479" s="188"/>
    </row>
    <row r="1480" spans="1:9" s="68" customFormat="1" ht="18" hidden="1" customHeight="1">
      <c r="A1480" s="146" t="s">
        <v>1269</v>
      </c>
      <c r="B1480" s="187" t="s">
        <v>1255</v>
      </c>
      <c r="C1480" s="174" t="e">
        <f>IF(COUNTIFS(#REF!,#REF!&amp;"??")&gt;0,SUMIFS(C$4:C$2174,#REF!,#REF!&amp;"??"),SUMIFS(#REF!,#REF!,#REF!))</f>
        <v>#REF!</v>
      </c>
      <c r="D1480" s="174">
        <v>5214</v>
      </c>
      <c r="E1480" s="174">
        <v>5394</v>
      </c>
      <c r="F1480" s="174" t="e">
        <f>IF(COUNTIFS(#REF!,#REF!&amp;"??")&gt;0,SUMIFS(F$4:F$2174,#REF!,#REF!&amp;"??"),SUMIFS(#REF!,#REF!,#REF!))</f>
        <v>#REF!</v>
      </c>
      <c r="G1480" s="175" t="e">
        <f t="shared" si="36"/>
        <v>#REF!</v>
      </c>
      <c r="H1480" s="175" t="e">
        <f t="shared" si="37"/>
        <v>#REF!</v>
      </c>
      <c r="I1480" s="188"/>
    </row>
    <row r="1481" spans="1:9" s="68" customFormat="1" ht="18" hidden="1" customHeight="1">
      <c r="A1481" s="146" t="s">
        <v>1269</v>
      </c>
      <c r="B1481" s="187" t="s">
        <v>1256</v>
      </c>
      <c r="C1481" s="174" t="e">
        <f>IF(COUNTIFS(#REF!,#REF!&amp;"??")&gt;0,SUMIFS(C$4:C$2174,#REF!,#REF!&amp;"??"),SUMIFS(#REF!,#REF!,#REF!))</f>
        <v>#REF!</v>
      </c>
      <c r="D1481" s="174">
        <v>5140</v>
      </c>
      <c r="E1481" s="174">
        <v>3796</v>
      </c>
      <c r="F1481" s="174" t="e">
        <f>IF(COUNTIFS(#REF!,#REF!&amp;"??")&gt;0,SUMIFS(F$4:F$2174,#REF!,#REF!&amp;"??"),SUMIFS(#REF!,#REF!,#REF!))</f>
        <v>#REF!</v>
      </c>
      <c r="G1481" s="175" t="e">
        <f t="shared" si="36"/>
        <v>#REF!</v>
      </c>
      <c r="H1481" s="175" t="e">
        <f t="shared" si="37"/>
        <v>#REF!</v>
      </c>
      <c r="I1481" s="188"/>
    </row>
    <row r="1482" spans="1:9" s="68" customFormat="1" ht="18" hidden="1" customHeight="1">
      <c r="A1482" s="146" t="s">
        <v>1269</v>
      </c>
      <c r="B1482" s="187" t="s">
        <v>1241</v>
      </c>
      <c r="C1482" s="174" t="e">
        <f>IF(COUNTIFS(#REF!,#REF!&amp;"??")&gt;0,SUMIFS(C$4:C$2174,#REF!,#REF!&amp;"??"),SUMIFS(#REF!,#REF!,#REF!))</f>
        <v>#REF!</v>
      </c>
      <c r="D1482" s="174">
        <v>0</v>
      </c>
      <c r="E1482" s="174">
        <v>0</v>
      </c>
      <c r="F1482" s="174" t="e">
        <f>IF(COUNTIFS(#REF!,#REF!&amp;"??")&gt;0,SUMIFS(F$4:F$2174,#REF!,#REF!&amp;"??"),SUMIFS(#REF!,#REF!,#REF!))</f>
        <v>#REF!</v>
      </c>
      <c r="G1482" s="175">
        <f t="shared" si="36"/>
        <v>0</v>
      </c>
      <c r="H1482" s="175">
        <f t="shared" si="37"/>
        <v>0</v>
      </c>
      <c r="I1482" s="188"/>
    </row>
    <row r="1483" spans="1:9" s="68" customFormat="1" ht="18" hidden="1" customHeight="1">
      <c r="A1483" s="146" t="s">
        <v>1269</v>
      </c>
      <c r="B1483" s="187" t="s">
        <v>1244</v>
      </c>
      <c r="C1483" s="174" t="e">
        <f>IF(COUNTIFS(#REF!,#REF!&amp;"??")&gt;0,SUMIFS(C$4:C$2174,#REF!,#REF!&amp;"??"),SUMIFS(#REF!,#REF!,#REF!))</f>
        <v>#REF!</v>
      </c>
      <c r="D1483" s="174">
        <v>0</v>
      </c>
      <c r="E1483" s="174">
        <v>0</v>
      </c>
      <c r="F1483" s="174" t="e">
        <f>IF(COUNTIFS(#REF!,#REF!&amp;"??")&gt;0,SUMIFS(F$4:F$2174,#REF!,#REF!&amp;"??"),SUMIFS(#REF!,#REF!,#REF!))</f>
        <v>#REF!</v>
      </c>
      <c r="G1483" s="175">
        <f t="shared" si="36"/>
        <v>0</v>
      </c>
      <c r="H1483" s="175">
        <f t="shared" si="37"/>
        <v>0</v>
      </c>
      <c r="I1483" s="188"/>
    </row>
    <row r="1484" spans="1:9" s="68" customFormat="1" ht="18" hidden="1" customHeight="1">
      <c r="A1484" s="146" t="s">
        <v>1269</v>
      </c>
      <c r="B1484" s="187" t="s">
        <v>1302</v>
      </c>
      <c r="C1484" s="174" t="e">
        <f>IF(COUNTIFS(#REF!,#REF!&amp;"??")&gt;0,SUMIFS(C$4:C$2174,#REF!,#REF!&amp;"??"),SUMIFS(#REF!,#REF!,#REF!))</f>
        <v>#REF!</v>
      </c>
      <c r="D1484" s="174">
        <v>17480</v>
      </c>
      <c r="E1484" s="174">
        <v>174</v>
      </c>
      <c r="F1484" s="174" t="e">
        <f>IF(COUNTIFS(#REF!,#REF!&amp;"??")&gt;0,SUMIFS(F$4:F$2174,#REF!,#REF!&amp;"??"),SUMIFS(#REF!,#REF!,#REF!))</f>
        <v>#REF!</v>
      </c>
      <c r="G1484" s="175" t="e">
        <f t="shared" si="36"/>
        <v>#REF!</v>
      </c>
      <c r="H1484" s="175" t="e">
        <f t="shared" si="37"/>
        <v>#REF!</v>
      </c>
      <c r="I1484" s="188" t="s">
        <v>1303</v>
      </c>
    </row>
    <row r="1485" spans="1:9" s="68" customFormat="1" ht="18" hidden="1" customHeight="1">
      <c r="A1485" s="146" t="s">
        <v>1269</v>
      </c>
      <c r="B1485" s="187" t="s">
        <v>1304</v>
      </c>
      <c r="C1485" s="174" t="e">
        <f>IF(COUNTIFS(#REF!,#REF!&amp;"??")&gt;0,SUMIFS(C$4:C$2174,#REF!,#REF!&amp;"??"),SUMIFS(#REF!,#REF!,#REF!))</f>
        <v>#REF!</v>
      </c>
      <c r="D1485" s="174">
        <v>9641</v>
      </c>
      <c r="E1485" s="174">
        <v>9801</v>
      </c>
      <c r="F1485" s="174" t="e">
        <f>IF(COUNTIFS(#REF!,#REF!&amp;"??")&gt;0,SUMIFS(F$4:F$2174,#REF!,#REF!&amp;"??"),SUMIFS(#REF!,#REF!,#REF!))</f>
        <v>#REF!</v>
      </c>
      <c r="G1485" s="175" t="e">
        <f t="shared" si="36"/>
        <v>#REF!</v>
      </c>
      <c r="H1485" s="175" t="e">
        <f t="shared" si="37"/>
        <v>#REF!</v>
      </c>
      <c r="I1485" s="188"/>
    </row>
    <row r="1486" spans="1:9" s="68" customFormat="1" ht="18" hidden="1" customHeight="1">
      <c r="A1486" s="146" t="s">
        <v>1269</v>
      </c>
      <c r="B1486" s="187" t="s">
        <v>1255</v>
      </c>
      <c r="C1486" s="174" t="e">
        <f>IF(COUNTIFS(#REF!,#REF!&amp;"??")&gt;0,SUMIFS(C$4:C$2174,#REF!,#REF!&amp;"??"),SUMIFS(#REF!,#REF!,#REF!))</f>
        <v>#REF!</v>
      </c>
      <c r="D1486" s="174">
        <v>4048</v>
      </c>
      <c r="E1486" s="174">
        <v>3508</v>
      </c>
      <c r="F1486" s="174" t="e">
        <f>IF(COUNTIFS(#REF!,#REF!&amp;"??")&gt;0,SUMIFS(F$4:F$2174,#REF!,#REF!&amp;"??"),SUMIFS(#REF!,#REF!,#REF!))</f>
        <v>#REF!</v>
      </c>
      <c r="G1486" s="175" t="e">
        <f t="shared" si="36"/>
        <v>#REF!</v>
      </c>
      <c r="H1486" s="175" t="e">
        <f t="shared" si="37"/>
        <v>#REF!</v>
      </c>
      <c r="I1486" s="188"/>
    </row>
    <row r="1487" spans="1:9" s="68" customFormat="1" ht="18" hidden="1" customHeight="1">
      <c r="A1487" s="146" t="s">
        <v>1269</v>
      </c>
      <c r="B1487" s="187" t="s">
        <v>1256</v>
      </c>
      <c r="C1487" s="174" t="e">
        <f>IF(COUNTIFS(#REF!,#REF!&amp;"??")&gt;0,SUMIFS(C$4:C$2174,#REF!,#REF!&amp;"??"),SUMIFS(#REF!,#REF!,#REF!))</f>
        <v>#REF!</v>
      </c>
      <c r="D1487" s="174">
        <v>5593</v>
      </c>
      <c r="E1487" s="174">
        <v>6293</v>
      </c>
      <c r="F1487" s="174" t="e">
        <f>IF(COUNTIFS(#REF!,#REF!&amp;"??")&gt;0,SUMIFS(F$4:F$2174,#REF!,#REF!&amp;"??"),SUMIFS(#REF!,#REF!,#REF!))</f>
        <v>#REF!</v>
      </c>
      <c r="G1487" s="175" t="e">
        <f t="shared" si="36"/>
        <v>#REF!</v>
      </c>
      <c r="H1487" s="175" t="e">
        <f t="shared" si="37"/>
        <v>#REF!</v>
      </c>
      <c r="I1487" s="188"/>
    </row>
    <row r="1488" spans="1:9" s="68" customFormat="1" ht="18" hidden="1" customHeight="1">
      <c r="A1488" s="146" t="s">
        <v>1269</v>
      </c>
      <c r="B1488" s="187" t="s">
        <v>1241</v>
      </c>
      <c r="C1488" s="174" t="e">
        <f>IF(COUNTIFS(#REF!,#REF!&amp;"??")&gt;0,SUMIFS(C$4:C$2174,#REF!,#REF!&amp;"??"),SUMIFS(#REF!,#REF!,#REF!))</f>
        <v>#REF!</v>
      </c>
      <c r="D1488" s="174">
        <v>0</v>
      </c>
      <c r="E1488" s="174">
        <v>0</v>
      </c>
      <c r="F1488" s="174" t="e">
        <f>IF(COUNTIFS(#REF!,#REF!&amp;"??")&gt;0,SUMIFS(F$4:F$2174,#REF!,#REF!&amp;"??"),SUMIFS(#REF!,#REF!,#REF!))</f>
        <v>#REF!</v>
      </c>
      <c r="G1488" s="175">
        <f t="shared" si="36"/>
        <v>0</v>
      </c>
      <c r="H1488" s="175">
        <f t="shared" si="37"/>
        <v>0</v>
      </c>
      <c r="I1488" s="188"/>
    </row>
    <row r="1489" spans="1:9" s="68" customFormat="1" ht="18" hidden="1" customHeight="1">
      <c r="A1489" s="146" t="s">
        <v>1269</v>
      </c>
      <c r="B1489" s="187" t="s">
        <v>1244</v>
      </c>
      <c r="C1489" s="174" t="e">
        <f>IF(COUNTIFS(#REF!,#REF!&amp;"??")&gt;0,SUMIFS(C$4:C$2174,#REF!,#REF!&amp;"??"),SUMIFS(#REF!,#REF!,#REF!))</f>
        <v>#REF!</v>
      </c>
      <c r="D1489" s="174">
        <v>0</v>
      </c>
      <c r="E1489" s="174">
        <v>0</v>
      </c>
      <c r="F1489" s="174" t="e">
        <f>IF(COUNTIFS(#REF!,#REF!&amp;"??")&gt;0,SUMIFS(F$4:F$2174,#REF!,#REF!&amp;"??"),SUMIFS(#REF!,#REF!,#REF!))</f>
        <v>#REF!</v>
      </c>
      <c r="G1489" s="175">
        <f t="shared" si="36"/>
        <v>0</v>
      </c>
      <c r="H1489" s="175">
        <f t="shared" si="37"/>
        <v>0</v>
      </c>
      <c r="I1489" s="188"/>
    </row>
    <row r="1490" spans="1:9" s="68" customFormat="1" ht="18" hidden="1" customHeight="1">
      <c r="A1490" s="146" t="s">
        <v>1269</v>
      </c>
      <c r="B1490" s="187" t="s">
        <v>1305</v>
      </c>
      <c r="C1490" s="174" t="e">
        <f>IF(COUNTIFS(#REF!,#REF!&amp;"??")&gt;0,SUMIFS(C$4:C$2174,#REF!,#REF!&amp;"??"),SUMIFS(#REF!,#REF!,#REF!))</f>
        <v>#REF!</v>
      </c>
      <c r="D1490" s="174">
        <v>0</v>
      </c>
      <c r="E1490" s="174">
        <v>0</v>
      </c>
      <c r="F1490" s="174" t="e">
        <f>IF(COUNTIFS(#REF!,#REF!&amp;"??")&gt;0,SUMIFS(F$4:F$2174,#REF!,#REF!&amp;"??"),SUMIFS(#REF!,#REF!,#REF!))</f>
        <v>#REF!</v>
      </c>
      <c r="G1490" s="175">
        <f t="shared" si="36"/>
        <v>0</v>
      </c>
      <c r="H1490" s="175">
        <f t="shared" si="37"/>
        <v>0</v>
      </c>
      <c r="I1490" s="188"/>
    </row>
    <row r="1491" spans="1:9" s="68" customFormat="1" ht="18" hidden="1" customHeight="1">
      <c r="A1491" s="146" t="s">
        <v>1269</v>
      </c>
      <c r="B1491" s="187" t="s">
        <v>1306</v>
      </c>
      <c r="C1491" s="174" t="e">
        <f>IF(COUNTIFS(#REF!,#REF!&amp;"??")&gt;0,SUMIFS(C$4:C$2174,#REF!,#REF!&amp;"??"),SUMIFS(#REF!,#REF!,#REF!))</f>
        <v>#REF!</v>
      </c>
      <c r="D1491" s="174">
        <v>5086</v>
      </c>
      <c r="E1491" s="174">
        <v>4202</v>
      </c>
      <c r="F1491" s="174" t="e">
        <f>IF(COUNTIFS(#REF!,#REF!&amp;"??")&gt;0,SUMIFS(F$4:F$2174,#REF!,#REF!&amp;"??"),SUMIFS(#REF!,#REF!,#REF!))</f>
        <v>#REF!</v>
      </c>
      <c r="G1491" s="175" t="e">
        <f t="shared" si="36"/>
        <v>#REF!</v>
      </c>
      <c r="H1491" s="175" t="e">
        <f t="shared" si="37"/>
        <v>#REF!</v>
      </c>
      <c r="I1491" s="188"/>
    </row>
    <row r="1492" spans="1:9" s="68" customFormat="1" ht="18" hidden="1" customHeight="1">
      <c r="A1492" s="146" t="s">
        <v>1269</v>
      </c>
      <c r="B1492" s="187" t="s">
        <v>1255</v>
      </c>
      <c r="C1492" s="174" t="e">
        <f>IF(COUNTIFS(#REF!,#REF!&amp;"??")&gt;0,SUMIFS(C$4:C$2174,#REF!,#REF!&amp;"??"),SUMIFS(#REF!,#REF!,#REF!))</f>
        <v>#REF!</v>
      </c>
      <c r="D1492" s="174">
        <v>2974</v>
      </c>
      <c r="E1492" s="174">
        <v>2870</v>
      </c>
      <c r="F1492" s="174" t="e">
        <f>IF(COUNTIFS(#REF!,#REF!&amp;"??")&gt;0,SUMIFS(F$4:F$2174,#REF!,#REF!&amp;"??"),SUMIFS(#REF!,#REF!,#REF!))</f>
        <v>#REF!</v>
      </c>
      <c r="G1492" s="175" t="e">
        <f t="shared" si="36"/>
        <v>#REF!</v>
      </c>
      <c r="H1492" s="175" t="e">
        <f t="shared" si="37"/>
        <v>#REF!</v>
      </c>
      <c r="I1492" s="188"/>
    </row>
    <row r="1493" spans="1:9" s="68" customFormat="1" ht="18" hidden="1" customHeight="1">
      <c r="A1493" s="146" t="s">
        <v>1269</v>
      </c>
      <c r="B1493" s="187" t="s">
        <v>1256</v>
      </c>
      <c r="C1493" s="174" t="e">
        <f>IF(COUNTIFS(#REF!,#REF!&amp;"??")&gt;0,SUMIFS(C$4:C$2174,#REF!,#REF!&amp;"??"),SUMIFS(#REF!,#REF!,#REF!))</f>
        <v>#REF!</v>
      </c>
      <c r="D1493" s="174">
        <v>2112</v>
      </c>
      <c r="E1493" s="174">
        <v>1332</v>
      </c>
      <c r="F1493" s="174" t="e">
        <f>IF(COUNTIFS(#REF!,#REF!&amp;"??")&gt;0,SUMIFS(F$4:F$2174,#REF!,#REF!&amp;"??"),SUMIFS(#REF!,#REF!,#REF!))</f>
        <v>#REF!</v>
      </c>
      <c r="G1493" s="175" t="e">
        <f t="shared" si="36"/>
        <v>#REF!</v>
      </c>
      <c r="H1493" s="175" t="e">
        <f t="shared" si="37"/>
        <v>#REF!</v>
      </c>
      <c r="I1493" s="188"/>
    </row>
    <row r="1494" spans="1:9" s="68" customFormat="1" ht="18" hidden="1" customHeight="1">
      <c r="A1494" s="146" t="s">
        <v>1269</v>
      </c>
      <c r="B1494" s="187" t="s">
        <v>1241</v>
      </c>
      <c r="C1494" s="174" t="e">
        <f>IF(COUNTIFS(#REF!,#REF!&amp;"??")&gt;0,SUMIFS(C$4:C$2174,#REF!,#REF!&amp;"??"),SUMIFS(#REF!,#REF!,#REF!))</f>
        <v>#REF!</v>
      </c>
      <c r="D1494" s="174">
        <v>0</v>
      </c>
      <c r="E1494" s="174">
        <v>0</v>
      </c>
      <c r="F1494" s="174" t="e">
        <f>IF(COUNTIFS(#REF!,#REF!&amp;"??")&gt;0,SUMIFS(F$4:F$2174,#REF!,#REF!&amp;"??"),SUMIFS(#REF!,#REF!,#REF!))</f>
        <v>#REF!</v>
      </c>
      <c r="G1494" s="175">
        <f t="shared" si="36"/>
        <v>0</v>
      </c>
      <c r="H1494" s="175">
        <f t="shared" si="37"/>
        <v>0</v>
      </c>
      <c r="I1494" s="188"/>
    </row>
    <row r="1495" spans="1:9" s="68" customFormat="1" ht="18" hidden="1" customHeight="1">
      <c r="A1495" s="146" t="s">
        <v>1269</v>
      </c>
      <c r="B1495" s="187" t="s">
        <v>1244</v>
      </c>
      <c r="C1495" s="174" t="e">
        <f>IF(COUNTIFS(#REF!,#REF!&amp;"??")&gt;0,SUMIFS(C$4:C$2174,#REF!,#REF!&amp;"??"),SUMIFS(#REF!,#REF!,#REF!))</f>
        <v>#REF!</v>
      </c>
      <c r="D1495" s="174">
        <v>0</v>
      </c>
      <c r="E1495" s="174">
        <v>0</v>
      </c>
      <c r="F1495" s="174" t="e">
        <f>IF(COUNTIFS(#REF!,#REF!&amp;"??")&gt;0,SUMIFS(F$4:F$2174,#REF!,#REF!&amp;"??"),SUMIFS(#REF!,#REF!,#REF!))</f>
        <v>#REF!</v>
      </c>
      <c r="G1495" s="175">
        <f t="shared" si="36"/>
        <v>0</v>
      </c>
      <c r="H1495" s="175">
        <f t="shared" si="37"/>
        <v>0</v>
      </c>
      <c r="I1495" s="188"/>
    </row>
    <row r="1496" spans="1:9" s="68" customFormat="1" ht="18" hidden="1" customHeight="1">
      <c r="A1496" s="146" t="s">
        <v>1269</v>
      </c>
      <c r="B1496" s="187" t="s">
        <v>1307</v>
      </c>
      <c r="C1496" s="174" t="e">
        <f>IF(COUNTIFS(#REF!,#REF!&amp;"??")&gt;0,SUMIFS(C$4:C$2174,#REF!,#REF!&amp;"??"),SUMIFS(#REF!,#REF!,#REF!))</f>
        <v>#REF!</v>
      </c>
      <c r="D1496" s="174">
        <v>0</v>
      </c>
      <c r="E1496" s="174">
        <v>0</v>
      </c>
      <c r="F1496" s="174" t="e">
        <f>IF(COUNTIFS(#REF!,#REF!&amp;"??")&gt;0,SUMIFS(F$4:F$2174,#REF!,#REF!&amp;"??"),SUMIFS(#REF!,#REF!,#REF!))</f>
        <v>#REF!</v>
      </c>
      <c r="G1496" s="175">
        <f t="shared" si="36"/>
        <v>0</v>
      </c>
      <c r="H1496" s="175">
        <f t="shared" si="37"/>
        <v>0</v>
      </c>
      <c r="I1496" s="188"/>
    </row>
    <row r="1497" spans="1:9" s="68" customFormat="1" ht="18" hidden="1" customHeight="1">
      <c r="A1497" s="146" t="s">
        <v>1269</v>
      </c>
      <c r="B1497" s="187" t="s">
        <v>1308</v>
      </c>
      <c r="C1497" s="174" t="e">
        <f>IF(COUNTIFS(#REF!,#REF!&amp;"??")&gt;0,SUMIFS(C$4:C$2174,#REF!,#REF!&amp;"??"),SUMIFS(#REF!,#REF!,#REF!))</f>
        <v>#REF!</v>
      </c>
      <c r="D1497" s="174">
        <v>0</v>
      </c>
      <c r="E1497" s="174">
        <v>0</v>
      </c>
      <c r="F1497" s="174" t="e">
        <f>IF(COUNTIFS(#REF!,#REF!&amp;"??")&gt;0,SUMIFS(F$4:F$2174,#REF!,#REF!&amp;"??"),SUMIFS(#REF!,#REF!,#REF!))</f>
        <v>#REF!</v>
      </c>
      <c r="G1497" s="175">
        <f t="shared" si="36"/>
        <v>0</v>
      </c>
      <c r="H1497" s="175">
        <f t="shared" si="37"/>
        <v>0</v>
      </c>
      <c r="I1497" s="188"/>
    </row>
    <row r="1498" spans="1:9" s="68" customFormat="1" ht="18" hidden="1" customHeight="1">
      <c r="A1498" s="146" t="s">
        <v>1269</v>
      </c>
      <c r="B1498" s="187" t="s">
        <v>1255</v>
      </c>
      <c r="C1498" s="174" t="e">
        <f>IF(COUNTIFS(#REF!,#REF!&amp;"??")&gt;0,SUMIFS(C$4:C$2174,#REF!,#REF!&amp;"??"),SUMIFS(#REF!,#REF!,#REF!))</f>
        <v>#REF!</v>
      </c>
      <c r="D1498" s="174">
        <v>0</v>
      </c>
      <c r="E1498" s="174">
        <v>0</v>
      </c>
      <c r="F1498" s="174" t="e">
        <f>IF(COUNTIFS(#REF!,#REF!&amp;"??")&gt;0,SUMIFS(F$4:F$2174,#REF!,#REF!&amp;"??"),SUMIFS(#REF!,#REF!,#REF!))</f>
        <v>#REF!</v>
      </c>
      <c r="G1498" s="175">
        <f t="shared" si="36"/>
        <v>0</v>
      </c>
      <c r="H1498" s="175">
        <f t="shared" si="37"/>
        <v>0</v>
      </c>
      <c r="I1498" s="188"/>
    </row>
    <row r="1499" spans="1:9" s="68" customFormat="1" ht="18" hidden="1" customHeight="1">
      <c r="A1499" s="146" t="s">
        <v>1269</v>
      </c>
      <c r="B1499" s="187" t="s">
        <v>1256</v>
      </c>
      <c r="C1499" s="174" t="e">
        <f>IF(COUNTIFS(#REF!,#REF!&amp;"??")&gt;0,SUMIFS(C$4:C$2174,#REF!,#REF!&amp;"??"),SUMIFS(#REF!,#REF!,#REF!))</f>
        <v>#REF!</v>
      </c>
      <c r="D1499" s="174">
        <v>0</v>
      </c>
      <c r="E1499" s="174">
        <v>0</v>
      </c>
      <c r="F1499" s="174" t="e">
        <f>IF(COUNTIFS(#REF!,#REF!&amp;"??")&gt;0,SUMIFS(F$4:F$2174,#REF!,#REF!&amp;"??"),SUMIFS(#REF!,#REF!,#REF!))</f>
        <v>#REF!</v>
      </c>
      <c r="G1499" s="175">
        <f t="shared" si="36"/>
        <v>0</v>
      </c>
      <c r="H1499" s="175">
        <f t="shared" si="37"/>
        <v>0</v>
      </c>
      <c r="I1499" s="188"/>
    </row>
    <row r="1500" spans="1:9" s="68" customFormat="1" ht="18" hidden="1" customHeight="1">
      <c r="A1500" s="146" t="s">
        <v>1269</v>
      </c>
      <c r="B1500" s="187" t="s">
        <v>1241</v>
      </c>
      <c r="C1500" s="174" t="e">
        <f>IF(COUNTIFS(#REF!,#REF!&amp;"??")&gt;0,SUMIFS(C$4:C$2174,#REF!,#REF!&amp;"??"),SUMIFS(#REF!,#REF!,#REF!))</f>
        <v>#REF!</v>
      </c>
      <c r="D1500" s="174">
        <v>0</v>
      </c>
      <c r="E1500" s="174">
        <v>0</v>
      </c>
      <c r="F1500" s="174" t="e">
        <f>IF(COUNTIFS(#REF!,#REF!&amp;"??")&gt;0,SUMIFS(F$4:F$2174,#REF!,#REF!&amp;"??"),SUMIFS(#REF!,#REF!,#REF!))</f>
        <v>#REF!</v>
      </c>
      <c r="G1500" s="175">
        <f t="shared" si="36"/>
        <v>0</v>
      </c>
      <c r="H1500" s="175">
        <f t="shared" si="37"/>
        <v>0</v>
      </c>
      <c r="I1500" s="188"/>
    </row>
    <row r="1501" spans="1:9" s="68" customFormat="1" ht="18" hidden="1" customHeight="1">
      <c r="A1501" s="146" t="s">
        <v>1269</v>
      </c>
      <c r="B1501" s="187" t="s">
        <v>1244</v>
      </c>
      <c r="C1501" s="174" t="e">
        <f>IF(COUNTIFS(#REF!,#REF!&amp;"??")&gt;0,SUMIFS(C$4:C$2174,#REF!,#REF!&amp;"??"),SUMIFS(#REF!,#REF!,#REF!))</f>
        <v>#REF!</v>
      </c>
      <c r="D1501" s="174">
        <v>0</v>
      </c>
      <c r="E1501" s="174">
        <v>0</v>
      </c>
      <c r="F1501" s="174" t="e">
        <f>IF(COUNTIFS(#REF!,#REF!&amp;"??")&gt;0,SUMIFS(F$4:F$2174,#REF!,#REF!&amp;"??"),SUMIFS(#REF!,#REF!,#REF!))</f>
        <v>#REF!</v>
      </c>
      <c r="G1501" s="175">
        <f t="shared" si="36"/>
        <v>0</v>
      </c>
      <c r="H1501" s="175">
        <f t="shared" si="37"/>
        <v>0</v>
      </c>
      <c r="I1501" s="188"/>
    </row>
    <row r="1502" spans="1:9" s="68" customFormat="1" ht="18" hidden="1" customHeight="1">
      <c r="A1502" s="146" t="s">
        <v>1269</v>
      </c>
      <c r="B1502" s="187" t="s">
        <v>1309</v>
      </c>
      <c r="C1502" s="174" t="e">
        <f>IF(COUNTIFS(#REF!,#REF!&amp;"??")&gt;0,SUMIFS(C$4:C$2174,#REF!,#REF!&amp;"??"),SUMIFS(#REF!,#REF!,#REF!))</f>
        <v>#REF!</v>
      </c>
      <c r="D1502" s="174">
        <v>0</v>
      </c>
      <c r="E1502" s="174">
        <v>0</v>
      </c>
      <c r="F1502" s="174" t="e">
        <f>IF(COUNTIFS(#REF!,#REF!&amp;"??")&gt;0,SUMIFS(F$4:F$2174,#REF!,#REF!&amp;"??"),SUMIFS(#REF!,#REF!,#REF!))</f>
        <v>#REF!</v>
      </c>
      <c r="G1502" s="175">
        <f t="shared" si="36"/>
        <v>0</v>
      </c>
      <c r="H1502" s="175">
        <f t="shared" si="37"/>
        <v>0</v>
      </c>
      <c r="I1502" s="188"/>
    </row>
    <row r="1503" spans="1:9" s="68" customFormat="1" ht="18" hidden="1" customHeight="1">
      <c r="A1503" s="146" t="s">
        <v>1269</v>
      </c>
      <c r="B1503" s="187" t="s">
        <v>1310</v>
      </c>
      <c r="C1503" s="174" t="e">
        <f>IF(COUNTIFS(#REF!,#REF!&amp;"??")&gt;0,SUMIFS(C$4:C$2174,#REF!,#REF!&amp;"??"),SUMIFS(#REF!,#REF!,#REF!))</f>
        <v>#REF!</v>
      </c>
      <c r="D1503" s="174">
        <v>27345</v>
      </c>
      <c r="E1503" s="174">
        <v>23985</v>
      </c>
      <c r="F1503" s="174" t="e">
        <f>IF(COUNTIFS(#REF!,#REF!&amp;"??")&gt;0,SUMIFS(F$4:F$2174,#REF!,#REF!&amp;"??"),SUMIFS(#REF!,#REF!,#REF!))</f>
        <v>#REF!</v>
      </c>
      <c r="G1503" s="175" t="e">
        <f t="shared" si="36"/>
        <v>#REF!</v>
      </c>
      <c r="H1503" s="175" t="e">
        <f t="shared" si="37"/>
        <v>#REF!</v>
      </c>
      <c r="I1503" s="188"/>
    </row>
    <row r="1504" spans="1:9" s="68" customFormat="1" ht="18" hidden="1" customHeight="1">
      <c r="A1504" s="146" t="s">
        <v>1269</v>
      </c>
      <c r="B1504" s="187" t="s">
        <v>1255</v>
      </c>
      <c r="C1504" s="174" t="e">
        <f>IF(COUNTIFS(#REF!,#REF!&amp;"??")&gt;0,SUMIFS(C$4:C$2174,#REF!,#REF!&amp;"??"),SUMIFS(#REF!,#REF!,#REF!))</f>
        <v>#REF!</v>
      </c>
      <c r="D1504" s="174">
        <v>12970</v>
      </c>
      <c r="E1504" s="174">
        <v>12615</v>
      </c>
      <c r="F1504" s="174" t="e">
        <f>IF(COUNTIFS(#REF!,#REF!&amp;"??")&gt;0,SUMIFS(F$4:F$2174,#REF!,#REF!&amp;"??"),SUMIFS(#REF!,#REF!,#REF!))</f>
        <v>#REF!</v>
      </c>
      <c r="G1504" s="175" t="e">
        <f t="shared" si="36"/>
        <v>#REF!</v>
      </c>
      <c r="H1504" s="175" t="e">
        <f t="shared" si="37"/>
        <v>#REF!</v>
      </c>
      <c r="I1504" s="188"/>
    </row>
    <row r="1505" spans="1:9" s="68" customFormat="1" ht="18" hidden="1" customHeight="1">
      <c r="A1505" s="146" t="s">
        <v>1269</v>
      </c>
      <c r="B1505" s="187" t="s">
        <v>1256</v>
      </c>
      <c r="C1505" s="174" t="e">
        <f>IF(COUNTIFS(#REF!,#REF!&amp;"??")&gt;0,SUMIFS(C$4:C$2174,#REF!,#REF!&amp;"??"),SUMIFS(#REF!,#REF!,#REF!))</f>
        <v>#REF!</v>
      </c>
      <c r="D1505" s="174">
        <v>13596</v>
      </c>
      <c r="E1505" s="174">
        <v>10649</v>
      </c>
      <c r="F1505" s="174" t="e">
        <f>IF(COUNTIFS(#REF!,#REF!&amp;"??")&gt;0,SUMIFS(F$4:F$2174,#REF!,#REF!&amp;"??"),SUMIFS(#REF!,#REF!,#REF!))</f>
        <v>#REF!</v>
      </c>
      <c r="G1505" s="175" t="e">
        <f t="shared" si="36"/>
        <v>#REF!</v>
      </c>
      <c r="H1505" s="175" t="e">
        <f t="shared" si="37"/>
        <v>#REF!</v>
      </c>
      <c r="I1505" s="188"/>
    </row>
    <row r="1506" spans="1:9" s="68" customFormat="1" ht="18" hidden="1" customHeight="1">
      <c r="A1506" s="146" t="s">
        <v>1269</v>
      </c>
      <c r="B1506" s="187" t="s">
        <v>1241</v>
      </c>
      <c r="C1506" s="174" t="e">
        <f>IF(COUNTIFS(#REF!,#REF!&amp;"??")&gt;0,SUMIFS(C$4:C$2174,#REF!,#REF!&amp;"??"),SUMIFS(#REF!,#REF!,#REF!))</f>
        <v>#REF!</v>
      </c>
      <c r="D1506" s="174">
        <v>0</v>
      </c>
      <c r="E1506" s="174">
        <v>0</v>
      </c>
      <c r="F1506" s="174" t="e">
        <f>IF(COUNTIFS(#REF!,#REF!&amp;"??")&gt;0,SUMIFS(F$4:F$2174,#REF!,#REF!&amp;"??"),SUMIFS(#REF!,#REF!,#REF!))</f>
        <v>#REF!</v>
      </c>
      <c r="G1506" s="175">
        <f t="shared" si="36"/>
        <v>0</v>
      </c>
      <c r="H1506" s="175">
        <f t="shared" si="37"/>
        <v>0</v>
      </c>
      <c r="I1506" s="188"/>
    </row>
    <row r="1507" spans="1:9" s="68" customFormat="1" ht="18" hidden="1" customHeight="1">
      <c r="A1507" s="146" t="s">
        <v>1269</v>
      </c>
      <c r="B1507" s="187" t="s">
        <v>1244</v>
      </c>
      <c r="C1507" s="174" t="e">
        <f>IF(COUNTIFS(#REF!,#REF!&amp;"??")&gt;0,SUMIFS(C$4:C$2174,#REF!,#REF!&amp;"??"),SUMIFS(#REF!,#REF!,#REF!))</f>
        <v>#REF!</v>
      </c>
      <c r="D1507" s="174">
        <v>458</v>
      </c>
      <c r="E1507" s="174">
        <v>423</v>
      </c>
      <c r="F1507" s="174" t="e">
        <f>IF(COUNTIFS(#REF!,#REF!&amp;"??")&gt;0,SUMIFS(F$4:F$2174,#REF!,#REF!&amp;"??"),SUMIFS(#REF!,#REF!,#REF!))</f>
        <v>#REF!</v>
      </c>
      <c r="G1507" s="175" t="e">
        <f t="shared" si="36"/>
        <v>#REF!</v>
      </c>
      <c r="H1507" s="175" t="e">
        <f t="shared" si="37"/>
        <v>#REF!</v>
      </c>
      <c r="I1507" s="188"/>
    </row>
    <row r="1508" spans="1:9" s="68" customFormat="1" ht="18" hidden="1" customHeight="1">
      <c r="A1508" s="146" t="s">
        <v>1269</v>
      </c>
      <c r="B1508" s="187" t="s">
        <v>1311</v>
      </c>
      <c r="C1508" s="174" t="e">
        <f>IF(COUNTIFS(#REF!,#REF!&amp;"??")&gt;0,SUMIFS(C$4:C$2174,#REF!,#REF!&amp;"??"),SUMIFS(#REF!,#REF!,#REF!))</f>
        <v>#REF!</v>
      </c>
      <c r="D1508" s="174">
        <v>321</v>
      </c>
      <c r="E1508" s="174">
        <v>298</v>
      </c>
      <c r="F1508" s="174" t="e">
        <f>IF(COUNTIFS(#REF!,#REF!&amp;"??")&gt;0,SUMIFS(F$4:F$2174,#REF!,#REF!&amp;"??"),SUMIFS(#REF!,#REF!,#REF!))</f>
        <v>#REF!</v>
      </c>
      <c r="G1508" s="175" t="e">
        <f t="shared" si="36"/>
        <v>#REF!</v>
      </c>
      <c r="H1508" s="175" t="e">
        <f t="shared" si="37"/>
        <v>#REF!</v>
      </c>
      <c r="I1508" s="188"/>
    </row>
    <row r="1509" spans="1:9" s="166" customFormat="1" ht="18" hidden="1" customHeight="1">
      <c r="A1509" s="146" t="s">
        <v>1269</v>
      </c>
      <c r="B1509" s="187" t="s">
        <v>1312</v>
      </c>
      <c r="C1509" s="174" t="e">
        <f>IF(COUNTIFS(#REF!,#REF!&amp;"??")&gt;0,SUMIFS(C$4:C$2174,#REF!,#REF!&amp;"??"),SUMIFS(#REF!,#REF!,#REF!))</f>
        <v>#REF!</v>
      </c>
      <c r="D1509" s="174"/>
      <c r="E1509" s="174"/>
      <c r="F1509" s="174" t="e">
        <f>IF(COUNTIFS(#REF!,#REF!&amp;"??")&gt;0,SUMIFS(F$4:F$2174,#REF!,#REF!&amp;"??"),SUMIFS(#REF!,#REF!,#REF!))</f>
        <v>#REF!</v>
      </c>
      <c r="G1509" s="175">
        <f t="shared" si="36"/>
        <v>0</v>
      </c>
      <c r="H1509" s="175">
        <f t="shared" si="37"/>
        <v>0</v>
      </c>
      <c r="I1509" s="188"/>
    </row>
    <row r="1510" spans="1:9" s="166" customFormat="1" ht="18" hidden="1" customHeight="1">
      <c r="A1510" s="146" t="s">
        <v>1269</v>
      </c>
      <c r="B1510" s="187" t="s">
        <v>1313</v>
      </c>
      <c r="C1510" s="174" t="e">
        <f>IF(COUNTIFS(#REF!,#REF!&amp;"??")&gt;0,SUMIFS(C$4:C$2174,#REF!,#REF!&amp;"??"),SUMIFS(#REF!,#REF!,#REF!))</f>
        <v>#REF!</v>
      </c>
      <c r="D1510" s="174">
        <v>0</v>
      </c>
      <c r="E1510" s="174">
        <v>0</v>
      </c>
      <c r="F1510" s="174" t="e">
        <f>IF(COUNTIFS(#REF!,#REF!&amp;"??")&gt;0,SUMIFS(F$4:F$2174,#REF!,#REF!&amp;"??"),SUMIFS(#REF!,#REF!,#REF!))</f>
        <v>#REF!</v>
      </c>
      <c r="G1510" s="175">
        <f t="shared" si="36"/>
        <v>0</v>
      </c>
      <c r="H1510" s="175">
        <f t="shared" si="37"/>
        <v>0</v>
      </c>
      <c r="I1510" s="188"/>
    </row>
    <row r="1511" spans="1:9" s="166" customFormat="1" ht="18" hidden="1" customHeight="1">
      <c r="A1511" s="146" t="s">
        <v>1269</v>
      </c>
      <c r="B1511" s="187" t="s">
        <v>1314</v>
      </c>
      <c r="C1511" s="174" t="e">
        <f>IF(COUNTIFS(#REF!,#REF!&amp;"??")&gt;0,SUMIFS(C$4:C$2174,#REF!,#REF!&amp;"??"),SUMIFS(#REF!,#REF!,#REF!))</f>
        <v>#REF!</v>
      </c>
      <c r="D1511" s="174">
        <v>0</v>
      </c>
      <c r="E1511" s="174">
        <v>0</v>
      </c>
      <c r="F1511" s="174" t="e">
        <f>IF(COUNTIFS(#REF!,#REF!&amp;"??")&gt;0,SUMIFS(F$4:F$2174,#REF!,#REF!&amp;"??"),SUMIFS(#REF!,#REF!,#REF!))</f>
        <v>#REF!</v>
      </c>
      <c r="G1511" s="175">
        <f t="shared" si="36"/>
        <v>0</v>
      </c>
      <c r="H1511" s="175">
        <f t="shared" si="37"/>
        <v>0</v>
      </c>
      <c r="I1511" s="188"/>
    </row>
    <row r="1512" spans="1:9" s="166" customFormat="1" ht="18" hidden="1" customHeight="1">
      <c r="A1512" s="146" t="s">
        <v>1269</v>
      </c>
      <c r="B1512" s="187" t="s">
        <v>1315</v>
      </c>
      <c r="C1512" s="174" t="e">
        <f>IF(COUNTIFS(#REF!,#REF!&amp;"??")&gt;0,SUMIFS(C$4:C$2174,#REF!,#REF!&amp;"??"),SUMIFS(#REF!,#REF!,#REF!))</f>
        <v>#REF!</v>
      </c>
      <c r="D1512" s="174">
        <v>0</v>
      </c>
      <c r="E1512" s="174">
        <v>0</v>
      </c>
      <c r="F1512" s="174" t="e">
        <f>IF(COUNTIFS(#REF!,#REF!&amp;"??")&gt;0,SUMIFS(F$4:F$2174,#REF!,#REF!&amp;"??"),SUMIFS(#REF!,#REF!,#REF!))</f>
        <v>#REF!</v>
      </c>
      <c r="G1512" s="175">
        <f t="shared" si="36"/>
        <v>0</v>
      </c>
      <c r="H1512" s="175">
        <f t="shared" si="37"/>
        <v>0</v>
      </c>
      <c r="I1512" s="188"/>
    </row>
    <row r="1513" spans="1:9" s="166" customFormat="1" ht="18" hidden="1" customHeight="1">
      <c r="A1513" s="146" t="s">
        <v>1269</v>
      </c>
      <c r="B1513" s="187" t="s">
        <v>1316</v>
      </c>
      <c r="C1513" s="174" t="e">
        <f>IF(COUNTIFS(#REF!,#REF!&amp;"??")&gt;0,SUMIFS(C$4:C$2174,#REF!,#REF!&amp;"??"),SUMIFS(#REF!,#REF!,#REF!))</f>
        <v>#REF!</v>
      </c>
      <c r="D1513" s="174">
        <v>0</v>
      </c>
      <c r="E1513" s="174">
        <v>0</v>
      </c>
      <c r="F1513" s="174" t="e">
        <f>IF(COUNTIFS(#REF!,#REF!&amp;"??")&gt;0,SUMIFS(F$4:F$2174,#REF!,#REF!&amp;"??"),SUMIFS(#REF!,#REF!,#REF!))</f>
        <v>#REF!</v>
      </c>
      <c r="G1513" s="175">
        <f t="shared" si="36"/>
        <v>0</v>
      </c>
      <c r="H1513" s="175">
        <f t="shared" si="37"/>
        <v>0</v>
      </c>
      <c r="I1513" s="188"/>
    </row>
    <row r="1514" spans="1:9" s="166" customFormat="1" ht="18" hidden="1" customHeight="1">
      <c r="A1514" s="146" t="s">
        <v>1269</v>
      </c>
      <c r="B1514" s="187" t="s">
        <v>1317</v>
      </c>
      <c r="C1514" s="174" t="e">
        <f>IF(COUNTIFS(#REF!,#REF!&amp;"??")&gt;0,SUMIFS(C$4:C$2174,#REF!,#REF!&amp;"??"),SUMIFS(#REF!,#REF!,#REF!))</f>
        <v>#REF!</v>
      </c>
      <c r="D1514" s="174">
        <v>0</v>
      </c>
      <c r="E1514" s="174">
        <v>0</v>
      </c>
      <c r="F1514" s="174" t="e">
        <f>IF(COUNTIFS(#REF!,#REF!&amp;"??")&gt;0,SUMIFS(F$4:F$2174,#REF!,#REF!&amp;"??"),SUMIFS(#REF!,#REF!,#REF!))</f>
        <v>#REF!</v>
      </c>
      <c r="G1514" s="175">
        <f t="shared" si="36"/>
        <v>0</v>
      </c>
      <c r="H1514" s="175">
        <f t="shared" si="37"/>
        <v>0</v>
      </c>
      <c r="I1514" s="188"/>
    </row>
    <row r="1515" spans="1:9" s="166" customFormat="1" ht="18" hidden="1" customHeight="1">
      <c r="A1515" s="146" t="s">
        <v>1269</v>
      </c>
      <c r="B1515" s="187" t="s">
        <v>1318</v>
      </c>
      <c r="C1515" s="174" t="e">
        <f>IF(COUNTIFS(#REF!,#REF!&amp;"??")&gt;0,SUMIFS(C$4:C$2174,#REF!,#REF!&amp;"??"),SUMIFS(#REF!,#REF!,#REF!))</f>
        <v>#REF!</v>
      </c>
      <c r="D1515" s="174">
        <v>0</v>
      </c>
      <c r="E1515" s="174">
        <v>0</v>
      </c>
      <c r="F1515" s="174" t="e">
        <f>IF(COUNTIFS(#REF!,#REF!&amp;"??")&gt;0,SUMIFS(F$4:F$2174,#REF!,#REF!&amp;"??"),SUMIFS(#REF!,#REF!,#REF!))</f>
        <v>#REF!</v>
      </c>
      <c r="G1515" s="175">
        <f t="shared" si="36"/>
        <v>0</v>
      </c>
      <c r="H1515" s="175">
        <f t="shared" si="37"/>
        <v>0</v>
      </c>
      <c r="I1515" s="188"/>
    </row>
    <row r="1516" spans="1:9" s="166" customFormat="1" ht="18" hidden="1" customHeight="1">
      <c r="A1516" s="146" t="s">
        <v>1269</v>
      </c>
      <c r="B1516" s="187" t="s">
        <v>1319</v>
      </c>
      <c r="C1516" s="174"/>
      <c r="D1516" s="174">
        <v>7542</v>
      </c>
      <c r="E1516" s="174">
        <v>7521</v>
      </c>
      <c r="F1516" s="174" t="e">
        <f>IF(COUNTIFS(#REF!,#REF!&amp;"??")&gt;0,SUMIFS(F$4:F$2174,#REF!,#REF!&amp;"??"),SUMIFS(#REF!,#REF!,#REF!))</f>
        <v>#REF!</v>
      </c>
      <c r="G1516" s="175" t="e">
        <f t="shared" si="36"/>
        <v>#REF!</v>
      </c>
      <c r="H1516" s="175" t="e">
        <f t="shared" si="37"/>
        <v>#REF!</v>
      </c>
      <c r="I1516" s="188"/>
    </row>
    <row r="1517" spans="1:9" s="166" customFormat="1" ht="18" hidden="1" customHeight="1">
      <c r="A1517" s="146" t="s">
        <v>1269</v>
      </c>
      <c r="B1517" s="187" t="s">
        <v>1320</v>
      </c>
      <c r="C1517" s="174"/>
      <c r="D1517" s="174">
        <v>0</v>
      </c>
      <c r="E1517" s="174">
        <v>0</v>
      </c>
      <c r="F1517" s="174" t="e">
        <f>IF(COUNTIFS(#REF!,#REF!&amp;"??")&gt;0,SUMIFS(F$4:F$2174,#REF!,#REF!&amp;"??"),SUMIFS(#REF!,#REF!,#REF!))</f>
        <v>#REF!</v>
      </c>
      <c r="G1517" s="175">
        <f t="shared" si="36"/>
        <v>0</v>
      </c>
      <c r="H1517" s="175">
        <f t="shared" si="37"/>
        <v>0</v>
      </c>
      <c r="I1517" s="188"/>
    </row>
    <row r="1518" spans="1:9" s="166" customFormat="1" ht="18" hidden="1" customHeight="1">
      <c r="A1518" s="146" t="s">
        <v>1269</v>
      </c>
      <c r="B1518" s="187" t="s">
        <v>1321</v>
      </c>
      <c r="C1518" s="174"/>
      <c r="D1518" s="174">
        <v>69</v>
      </c>
      <c r="E1518" s="174">
        <v>0</v>
      </c>
      <c r="F1518" s="174" t="e">
        <f>IF(COUNTIFS(#REF!,#REF!&amp;"??")&gt;0,SUMIFS(F$4:F$2174,#REF!,#REF!&amp;"??"),SUMIFS(#REF!,#REF!,#REF!))</f>
        <v>#REF!</v>
      </c>
      <c r="G1518" s="175">
        <f t="shared" si="36"/>
        <v>0</v>
      </c>
      <c r="H1518" s="175" t="e">
        <f t="shared" si="37"/>
        <v>#REF!</v>
      </c>
      <c r="I1518" s="188"/>
    </row>
    <row r="1519" spans="1:9" s="166" customFormat="1" ht="18" hidden="1" customHeight="1">
      <c r="A1519" s="146" t="s">
        <v>1269</v>
      </c>
      <c r="B1519" s="187" t="s">
        <v>1322</v>
      </c>
      <c r="C1519" s="174"/>
      <c r="D1519" s="174">
        <v>251</v>
      </c>
      <c r="E1519" s="174">
        <v>250</v>
      </c>
      <c r="F1519" s="174" t="e">
        <f>IF(COUNTIFS(#REF!,#REF!&amp;"??")&gt;0,SUMIFS(F$4:F$2174,#REF!,#REF!&amp;"??"),SUMIFS(#REF!,#REF!,#REF!))</f>
        <v>#REF!</v>
      </c>
      <c r="G1519" s="175" t="e">
        <f t="shared" si="36"/>
        <v>#REF!</v>
      </c>
      <c r="H1519" s="175" t="e">
        <f t="shared" si="37"/>
        <v>#REF!</v>
      </c>
      <c r="I1519" s="188"/>
    </row>
    <row r="1520" spans="1:9" s="166" customFormat="1" ht="18" hidden="1" customHeight="1">
      <c r="A1520" s="146" t="s">
        <v>1269</v>
      </c>
      <c r="B1520" s="187" t="s">
        <v>1323</v>
      </c>
      <c r="C1520" s="174"/>
      <c r="D1520" s="174">
        <v>30</v>
      </c>
      <c r="E1520" s="174">
        <v>115</v>
      </c>
      <c r="F1520" s="174" t="e">
        <f>IF(COUNTIFS(#REF!,#REF!&amp;"??")&gt;0,SUMIFS(F$4:F$2174,#REF!,#REF!&amp;"??"),SUMIFS(#REF!,#REF!,#REF!))</f>
        <v>#REF!</v>
      </c>
      <c r="G1520" s="175" t="e">
        <f t="shared" si="36"/>
        <v>#REF!</v>
      </c>
      <c r="H1520" s="175" t="e">
        <f t="shared" si="37"/>
        <v>#REF!</v>
      </c>
      <c r="I1520" s="188"/>
    </row>
    <row r="1521" spans="1:9" s="166" customFormat="1" ht="18" hidden="1" customHeight="1">
      <c r="A1521" s="146" t="s">
        <v>1269</v>
      </c>
      <c r="B1521" s="187" t="s">
        <v>1324</v>
      </c>
      <c r="C1521" s="174"/>
      <c r="D1521" s="174">
        <v>0</v>
      </c>
      <c r="E1521" s="174">
        <v>0</v>
      </c>
      <c r="F1521" s="174" t="e">
        <f>IF(COUNTIFS(#REF!,#REF!&amp;"??")&gt;0,SUMIFS(F$4:F$2174,#REF!,#REF!&amp;"??"),SUMIFS(#REF!,#REF!,#REF!))</f>
        <v>#REF!</v>
      </c>
      <c r="G1521" s="175">
        <f t="shared" si="36"/>
        <v>0</v>
      </c>
      <c r="H1521" s="175">
        <f t="shared" si="37"/>
        <v>0</v>
      </c>
      <c r="I1521" s="188"/>
    </row>
    <row r="1522" spans="1:9" s="166" customFormat="1" ht="18" hidden="1" customHeight="1">
      <c r="A1522" s="146" t="s">
        <v>1269</v>
      </c>
      <c r="B1522" s="187" t="s">
        <v>1325</v>
      </c>
      <c r="C1522" s="174"/>
      <c r="D1522" s="174">
        <v>1242</v>
      </c>
      <c r="E1522" s="174">
        <v>0</v>
      </c>
      <c r="F1522" s="174" t="e">
        <f>IF(COUNTIFS(#REF!,#REF!&amp;"??")&gt;0,SUMIFS(F$4:F$2174,#REF!,#REF!&amp;"??"),SUMIFS(#REF!,#REF!,#REF!))</f>
        <v>#REF!</v>
      </c>
      <c r="G1522" s="175">
        <f t="shared" si="36"/>
        <v>0</v>
      </c>
      <c r="H1522" s="175" t="e">
        <f t="shared" si="37"/>
        <v>#REF!</v>
      </c>
      <c r="I1522" s="188"/>
    </row>
    <row r="1523" spans="1:9" s="166" customFormat="1" ht="18" hidden="1" customHeight="1">
      <c r="A1523" s="146" t="s">
        <v>1269</v>
      </c>
      <c r="B1523" s="187" t="s">
        <v>1326</v>
      </c>
      <c r="C1523" s="174"/>
      <c r="D1523" s="174">
        <v>5899</v>
      </c>
      <c r="E1523" s="174">
        <v>7141</v>
      </c>
      <c r="F1523" s="174" t="e">
        <f>IF(COUNTIFS(#REF!,#REF!&amp;"??")&gt;0,SUMIFS(F$4:F$2174,#REF!,#REF!&amp;"??"),SUMIFS(#REF!,#REF!,#REF!))</f>
        <v>#REF!</v>
      </c>
      <c r="G1523" s="175" t="e">
        <f t="shared" si="36"/>
        <v>#REF!</v>
      </c>
      <c r="H1523" s="175" t="e">
        <f t="shared" si="37"/>
        <v>#REF!</v>
      </c>
      <c r="I1523" s="188"/>
    </row>
    <row r="1524" spans="1:9" s="166" customFormat="1" ht="18" hidden="1" customHeight="1">
      <c r="A1524" s="146" t="s">
        <v>1269</v>
      </c>
      <c r="B1524" s="187" t="s">
        <v>1327</v>
      </c>
      <c r="C1524" s="174"/>
      <c r="D1524" s="174">
        <v>51</v>
      </c>
      <c r="E1524" s="174">
        <v>15</v>
      </c>
      <c r="F1524" s="174" t="e">
        <f>IF(COUNTIFS(#REF!,#REF!&amp;"??")&gt;0,SUMIFS(F$4:F$2174,#REF!,#REF!&amp;"??"),SUMIFS(#REF!,#REF!,#REF!))</f>
        <v>#REF!</v>
      </c>
      <c r="G1524" s="175" t="e">
        <f t="shared" si="36"/>
        <v>#REF!</v>
      </c>
      <c r="H1524" s="175" t="e">
        <f t="shared" si="37"/>
        <v>#REF!</v>
      </c>
      <c r="I1524" s="188"/>
    </row>
    <row r="1525" spans="1:9" s="166" customFormat="1" ht="18" hidden="1" customHeight="1">
      <c r="A1525" s="146" t="s">
        <v>1269</v>
      </c>
      <c r="B1525" s="187" t="s">
        <v>1328</v>
      </c>
      <c r="C1525" s="174" t="e">
        <f>IF(COUNTIFS(#REF!,#REF!&amp;"??")&gt;0,SUMIFS(C$4:C$2174,#REF!,#REF!&amp;"??"),SUMIFS(#REF!,#REF!,#REF!))</f>
        <v>#REF!</v>
      </c>
      <c r="D1525" s="174">
        <v>0</v>
      </c>
      <c r="E1525" s="174">
        <v>0</v>
      </c>
      <c r="F1525" s="174" t="e">
        <f>IF(COUNTIFS(#REF!,#REF!&amp;"??")&gt;0,SUMIFS(F$4:F$2174,#REF!,#REF!&amp;"??"),SUMIFS(#REF!,#REF!,#REF!))</f>
        <v>#REF!</v>
      </c>
      <c r="G1525" s="175">
        <f t="shared" si="36"/>
        <v>0</v>
      </c>
      <c r="H1525" s="175">
        <f t="shared" si="37"/>
        <v>0</v>
      </c>
      <c r="I1525" s="188"/>
    </row>
    <row r="1526" spans="1:9" s="166" customFormat="1" ht="18" hidden="1" customHeight="1">
      <c r="A1526" s="146" t="s">
        <v>1269</v>
      </c>
      <c r="B1526" s="187" t="s">
        <v>1329</v>
      </c>
      <c r="C1526" s="174" t="e">
        <f>IF(COUNTIFS(#REF!,#REF!&amp;"??")&gt;0,SUMIFS(C$4:C$2174,#REF!,#REF!&amp;"??"),SUMIFS(#REF!,#REF!,#REF!))</f>
        <v>#REF!</v>
      </c>
      <c r="D1526" s="174">
        <v>0</v>
      </c>
      <c r="E1526" s="174">
        <v>0</v>
      </c>
      <c r="F1526" s="174" t="e">
        <f>IF(COUNTIFS(#REF!,#REF!&amp;"??")&gt;0,SUMIFS(F$4:F$2174,#REF!,#REF!&amp;"??"),SUMIFS(#REF!,#REF!,#REF!))</f>
        <v>#REF!</v>
      </c>
      <c r="G1526" s="175">
        <f t="shared" si="36"/>
        <v>0</v>
      </c>
      <c r="H1526" s="175">
        <f t="shared" si="37"/>
        <v>0</v>
      </c>
      <c r="I1526" s="188"/>
    </row>
    <row r="1527" spans="1:9" s="68" customFormat="1" ht="18" hidden="1" customHeight="1">
      <c r="A1527" s="146" t="s">
        <v>1269</v>
      </c>
      <c r="B1527" s="187" t="s">
        <v>1330</v>
      </c>
      <c r="C1527" s="174" t="e">
        <f>IF(COUNTIFS(#REF!,#REF!&amp;"??")&gt;0,SUMIFS(C$4:C$2174,#REF!,#REF!&amp;"??"),SUMIFS(#REF!,#REF!,#REF!))</f>
        <v>#REF!</v>
      </c>
      <c r="D1527" s="174">
        <v>36279</v>
      </c>
      <c r="E1527" s="174">
        <v>40779</v>
      </c>
      <c r="F1527" s="174" t="e">
        <f>IF(COUNTIFS(#REF!,#REF!&amp;"??")&gt;0,SUMIFS(F$4:F$2174,#REF!,#REF!&amp;"??"),SUMIFS(#REF!,#REF!,#REF!))</f>
        <v>#REF!</v>
      </c>
      <c r="G1527" s="175" t="e">
        <f t="shared" ref="G1527:G1571" si="38">IF(E1527=0,0,F1527/E1527)</f>
        <v>#REF!</v>
      </c>
      <c r="H1527" s="175" t="e">
        <f t="shared" ref="H1527:H1571" si="39">IF(D1527=0,0,F1527/D1527)</f>
        <v>#REF!</v>
      </c>
      <c r="I1527" s="188"/>
    </row>
    <row r="1528" spans="1:9" s="68" customFormat="1" ht="18" hidden="1" customHeight="1">
      <c r="A1528" s="146" t="s">
        <v>1269</v>
      </c>
      <c r="B1528" s="187" t="s">
        <v>1331</v>
      </c>
      <c r="C1528" s="174" t="e">
        <f>IF(COUNTIFS(#REF!,#REF!&amp;"??")&gt;0,SUMIFS(C$4:C$2174,#REF!,#REF!&amp;"??"),SUMIFS(#REF!,#REF!,#REF!))</f>
        <v>#REF!</v>
      </c>
      <c r="D1528" s="174">
        <v>11010</v>
      </c>
      <c r="E1528" s="174">
        <v>11010</v>
      </c>
      <c r="F1528" s="174" t="e">
        <f>IF(COUNTIFS(#REF!,#REF!&amp;"??")&gt;0,SUMIFS(F$4:F$2174,#REF!,#REF!&amp;"??"),SUMIFS(#REF!,#REF!,#REF!))</f>
        <v>#REF!</v>
      </c>
      <c r="G1528" s="175" t="e">
        <f t="shared" si="38"/>
        <v>#REF!</v>
      </c>
      <c r="H1528" s="175" t="e">
        <f t="shared" si="39"/>
        <v>#REF!</v>
      </c>
      <c r="I1528" s="188"/>
    </row>
    <row r="1529" spans="1:9" s="68" customFormat="1" ht="18" hidden="1" customHeight="1">
      <c r="A1529" s="146" t="s">
        <v>1269</v>
      </c>
      <c r="B1529" s="187" t="s">
        <v>1332</v>
      </c>
      <c r="C1529" s="174" t="e">
        <f>IF(COUNTIFS(#REF!,#REF!&amp;"??")&gt;0,SUMIFS(C$4:C$2174,#REF!,#REF!&amp;"??"),SUMIFS(#REF!,#REF!,#REF!))</f>
        <v>#REF!</v>
      </c>
      <c r="D1529" s="174">
        <v>2250</v>
      </c>
      <c r="E1529" s="174">
        <v>2250</v>
      </c>
      <c r="F1529" s="174" t="e">
        <f>IF(COUNTIFS(#REF!,#REF!&amp;"??")&gt;0,SUMIFS(F$4:F$2174,#REF!,#REF!&amp;"??"),SUMIFS(#REF!,#REF!,#REF!))</f>
        <v>#REF!</v>
      </c>
      <c r="G1529" s="175" t="e">
        <f t="shared" si="38"/>
        <v>#REF!</v>
      </c>
      <c r="H1529" s="175" t="e">
        <f t="shared" si="39"/>
        <v>#REF!</v>
      </c>
      <c r="I1529" s="188"/>
    </row>
    <row r="1530" spans="1:9" s="68" customFormat="1" ht="18" hidden="1" customHeight="1">
      <c r="A1530" s="146" t="s">
        <v>1269</v>
      </c>
      <c r="B1530" s="187" t="s">
        <v>1333</v>
      </c>
      <c r="C1530" s="174" t="e">
        <f>IF(COUNTIFS(#REF!,#REF!&amp;"??")&gt;0,SUMIFS(C$4:C$2174,#REF!,#REF!&amp;"??"),SUMIFS(#REF!,#REF!,#REF!))</f>
        <v>#REF!</v>
      </c>
      <c r="D1530" s="174">
        <v>20660</v>
      </c>
      <c r="E1530" s="174">
        <v>24664</v>
      </c>
      <c r="F1530" s="174" t="e">
        <f>IF(COUNTIFS(#REF!,#REF!&amp;"??")&gt;0,SUMIFS(F$4:F$2174,#REF!,#REF!&amp;"??"),SUMIFS(#REF!,#REF!,#REF!))</f>
        <v>#REF!</v>
      </c>
      <c r="G1530" s="175" t="e">
        <f t="shared" si="38"/>
        <v>#REF!</v>
      </c>
      <c r="H1530" s="175" t="e">
        <f t="shared" si="39"/>
        <v>#REF!</v>
      </c>
      <c r="I1530" s="188"/>
    </row>
    <row r="1531" spans="1:9" s="68" customFormat="1" ht="18" hidden="1" customHeight="1">
      <c r="A1531" s="146" t="s">
        <v>1269</v>
      </c>
      <c r="B1531" s="187" t="s">
        <v>1334</v>
      </c>
      <c r="C1531" s="174" t="e">
        <f>IF(COUNTIFS(#REF!,#REF!&amp;"??")&gt;0,SUMIFS(C$4:C$2174,#REF!,#REF!&amp;"??"),SUMIFS(#REF!,#REF!,#REF!))</f>
        <v>#REF!</v>
      </c>
      <c r="D1531" s="174">
        <v>2359</v>
      </c>
      <c r="E1531" s="174">
        <v>2855</v>
      </c>
      <c r="F1531" s="174" t="e">
        <f>IF(COUNTIFS(#REF!,#REF!&amp;"??")&gt;0,SUMIFS(F$4:F$2174,#REF!,#REF!&amp;"??"),SUMIFS(#REF!,#REF!,#REF!))</f>
        <v>#REF!</v>
      </c>
      <c r="G1531" s="175" t="e">
        <f t="shared" si="38"/>
        <v>#REF!</v>
      </c>
      <c r="H1531" s="175" t="e">
        <f t="shared" si="39"/>
        <v>#REF!</v>
      </c>
      <c r="I1531" s="188"/>
    </row>
    <row r="1532" spans="1:9" s="68" customFormat="1" ht="18" hidden="1" customHeight="1">
      <c r="A1532" s="146" t="s">
        <v>1269</v>
      </c>
      <c r="B1532" s="187" t="s">
        <v>1335</v>
      </c>
      <c r="C1532" s="174" t="e">
        <f>IF(COUNTIFS(#REF!,#REF!&amp;"??")&gt;0,SUMIFS(C$4:C$2174,#REF!,#REF!&amp;"??"),SUMIFS(#REF!,#REF!,#REF!))</f>
        <v>#REF!</v>
      </c>
      <c r="D1532" s="174">
        <v>0</v>
      </c>
      <c r="E1532" s="174">
        <v>0</v>
      </c>
      <c r="F1532" s="174" t="e">
        <f>IF(COUNTIFS(#REF!,#REF!&amp;"??")&gt;0,SUMIFS(F$4:F$2174,#REF!,#REF!&amp;"??"),SUMIFS(#REF!,#REF!,#REF!))</f>
        <v>#REF!</v>
      </c>
      <c r="G1532" s="175">
        <f t="shared" si="38"/>
        <v>0</v>
      </c>
      <c r="H1532" s="175">
        <f t="shared" si="39"/>
        <v>0</v>
      </c>
      <c r="I1532" s="188"/>
    </row>
    <row r="1533" spans="1:9" s="68" customFormat="1" ht="18" hidden="1" customHeight="1">
      <c r="A1533" s="146" t="s">
        <v>1269</v>
      </c>
      <c r="B1533" s="187" t="s">
        <v>1336</v>
      </c>
      <c r="C1533" s="174" t="e">
        <f>IF(COUNTIFS(#REF!,#REF!&amp;"??")&gt;0,SUMIFS(C$4:C$2174,#REF!,#REF!&amp;"??"),SUMIFS(#REF!,#REF!,#REF!))</f>
        <v>#REF!</v>
      </c>
      <c r="D1533" s="174">
        <v>0</v>
      </c>
      <c r="E1533" s="174">
        <v>0</v>
      </c>
      <c r="F1533" s="174" t="e">
        <f>IF(COUNTIFS(#REF!,#REF!&amp;"??")&gt;0,SUMIFS(F$4:F$2174,#REF!,#REF!&amp;"??"),SUMIFS(#REF!,#REF!,#REF!))</f>
        <v>#REF!</v>
      </c>
      <c r="G1533" s="175">
        <f t="shared" si="38"/>
        <v>0</v>
      </c>
      <c r="H1533" s="175">
        <f t="shared" si="39"/>
        <v>0</v>
      </c>
      <c r="I1533" s="188"/>
    </row>
    <row r="1534" spans="1:9" s="68" customFormat="1" ht="18" hidden="1" customHeight="1">
      <c r="A1534" s="146" t="s">
        <v>1269</v>
      </c>
      <c r="B1534" s="187" t="s">
        <v>1337</v>
      </c>
      <c r="C1534" s="174" t="e">
        <f>IF(COUNTIFS(#REF!,#REF!&amp;"??")&gt;0,SUMIFS(C$4:C$2174,#REF!,#REF!&amp;"??"),SUMIFS(#REF!,#REF!,#REF!))</f>
        <v>#REF!</v>
      </c>
      <c r="D1534" s="174">
        <v>0</v>
      </c>
      <c r="E1534" s="174">
        <v>0</v>
      </c>
      <c r="F1534" s="174" t="e">
        <f>IF(COUNTIFS(#REF!,#REF!&amp;"??")&gt;0,SUMIFS(F$4:F$2174,#REF!,#REF!&amp;"??"),SUMIFS(#REF!,#REF!,#REF!))</f>
        <v>#REF!</v>
      </c>
      <c r="G1534" s="175">
        <f t="shared" si="38"/>
        <v>0</v>
      </c>
      <c r="H1534" s="175">
        <f t="shared" si="39"/>
        <v>0</v>
      </c>
      <c r="I1534" s="188"/>
    </row>
    <row r="1535" spans="1:9" s="68" customFormat="1" ht="18" hidden="1" customHeight="1">
      <c r="A1535" s="146" t="s">
        <v>1269</v>
      </c>
      <c r="B1535" s="187" t="s">
        <v>1338</v>
      </c>
      <c r="C1535" s="174" t="e">
        <f>IF(COUNTIFS(#REF!,#REF!&amp;"??")&gt;0,SUMIFS(C$4:C$2174,#REF!,#REF!&amp;"??"),SUMIFS(#REF!,#REF!,#REF!))</f>
        <v>#REF!</v>
      </c>
      <c r="D1535" s="174">
        <v>0</v>
      </c>
      <c r="E1535" s="174">
        <v>0</v>
      </c>
      <c r="F1535" s="174" t="e">
        <f>IF(COUNTIFS(#REF!,#REF!&amp;"??")&gt;0,SUMIFS(F$4:F$2174,#REF!,#REF!&amp;"??"),SUMIFS(#REF!,#REF!,#REF!))</f>
        <v>#REF!</v>
      </c>
      <c r="G1535" s="175">
        <f t="shared" si="38"/>
        <v>0</v>
      </c>
      <c r="H1535" s="175">
        <f t="shared" si="39"/>
        <v>0</v>
      </c>
      <c r="I1535" s="188"/>
    </row>
    <row r="1536" spans="1:9" s="68" customFormat="1" ht="18" hidden="1" customHeight="1">
      <c r="A1536" s="146" t="s">
        <v>1269</v>
      </c>
      <c r="B1536" s="187" t="s">
        <v>1339</v>
      </c>
      <c r="C1536" s="174" t="e">
        <f>IF(COUNTIFS(#REF!,#REF!&amp;"??")&gt;0,SUMIFS(C$4:C$2174,#REF!,#REF!&amp;"??"),SUMIFS(#REF!,#REF!,#REF!))</f>
        <v>#REF!</v>
      </c>
      <c r="D1536" s="174"/>
      <c r="E1536" s="174">
        <v>0</v>
      </c>
      <c r="F1536" s="174" t="e">
        <f>IF(COUNTIFS(#REF!,#REF!&amp;"??")&gt;0,SUMIFS(F$4:F$2174,#REF!,#REF!&amp;"??"),SUMIFS(#REF!,#REF!,#REF!))</f>
        <v>#REF!</v>
      </c>
      <c r="G1536" s="175">
        <f t="shared" si="38"/>
        <v>0</v>
      </c>
      <c r="H1536" s="175">
        <f t="shared" si="39"/>
        <v>0</v>
      </c>
      <c r="I1536" s="188"/>
    </row>
    <row r="1537" spans="1:9" s="68" customFormat="1" ht="18" hidden="1" customHeight="1">
      <c r="A1537" s="146" t="s">
        <v>1269</v>
      </c>
      <c r="B1537" s="187" t="s">
        <v>1255</v>
      </c>
      <c r="C1537" s="174" t="e">
        <f>IF(COUNTIFS(#REF!,#REF!&amp;"??")&gt;0,SUMIFS(C$4:C$2174,#REF!,#REF!&amp;"??"),SUMIFS(#REF!,#REF!,#REF!))</f>
        <v>#REF!</v>
      </c>
      <c r="D1537" s="174">
        <v>74693</v>
      </c>
      <c r="E1537" s="174">
        <v>73014</v>
      </c>
      <c r="F1537" s="174" t="e">
        <f>IF(COUNTIFS(#REF!,#REF!&amp;"??")&gt;0,SUMIFS(F$4:F$2174,#REF!,#REF!&amp;"??"),SUMIFS(#REF!,#REF!,#REF!))</f>
        <v>#REF!</v>
      </c>
      <c r="G1537" s="175" t="e">
        <f t="shared" si="38"/>
        <v>#REF!</v>
      </c>
      <c r="H1537" s="175" t="e">
        <f t="shared" si="39"/>
        <v>#REF!</v>
      </c>
      <c r="I1537" s="188"/>
    </row>
    <row r="1538" spans="1:9" s="68" customFormat="1" ht="18" hidden="1" customHeight="1">
      <c r="A1538" s="146" t="s">
        <v>1269</v>
      </c>
      <c r="B1538" s="187" t="s">
        <v>1256</v>
      </c>
      <c r="C1538" s="174" t="e">
        <f>IF(COUNTIFS(#REF!,#REF!&amp;"??")&gt;0,SUMIFS(C$4:C$2174,#REF!,#REF!&amp;"??"),SUMIFS(#REF!,#REF!,#REF!))</f>
        <v>#REF!</v>
      </c>
      <c r="D1538" s="174">
        <v>8309</v>
      </c>
      <c r="E1538" s="174">
        <v>12781</v>
      </c>
      <c r="F1538" s="174" t="e">
        <f>IF(COUNTIFS(#REF!,#REF!&amp;"??")&gt;0,SUMIFS(F$4:F$2174,#REF!,#REF!&amp;"??"),SUMIFS(#REF!,#REF!,#REF!))</f>
        <v>#REF!</v>
      </c>
      <c r="G1538" s="175" t="e">
        <f t="shared" si="38"/>
        <v>#REF!</v>
      </c>
      <c r="H1538" s="175" t="e">
        <f t="shared" si="39"/>
        <v>#REF!</v>
      </c>
      <c r="I1538" s="188"/>
    </row>
    <row r="1539" spans="1:9" s="68" customFormat="1" ht="18" hidden="1" customHeight="1">
      <c r="A1539" s="146" t="s">
        <v>1269</v>
      </c>
      <c r="B1539" s="187" t="s">
        <v>1241</v>
      </c>
      <c r="C1539" s="174" t="e">
        <f>IF(COUNTIFS(#REF!,#REF!&amp;"??")&gt;0,SUMIFS(C$4:C$2174,#REF!,#REF!&amp;"??"),SUMIFS(#REF!,#REF!,#REF!))</f>
        <v>#REF!</v>
      </c>
      <c r="D1539" s="174">
        <v>0</v>
      </c>
      <c r="E1539" s="174">
        <v>0</v>
      </c>
      <c r="F1539" s="174" t="e">
        <f>IF(COUNTIFS(#REF!,#REF!&amp;"??")&gt;0,SUMIFS(F$4:F$2174,#REF!,#REF!&amp;"??"),SUMIFS(#REF!,#REF!,#REF!))</f>
        <v>#REF!</v>
      </c>
      <c r="G1539" s="175">
        <f t="shared" si="38"/>
        <v>0</v>
      </c>
      <c r="H1539" s="175">
        <f t="shared" si="39"/>
        <v>0</v>
      </c>
      <c r="I1539" s="188"/>
    </row>
    <row r="1540" spans="1:9" s="68" customFormat="1" ht="18" hidden="1" customHeight="1">
      <c r="A1540" s="146" t="s">
        <v>1269</v>
      </c>
      <c r="B1540" s="187" t="s">
        <v>1340</v>
      </c>
      <c r="C1540" s="174" t="e">
        <f>IF(COUNTIFS(#REF!,#REF!&amp;"??")&gt;0,SUMIFS(C$4:C$2174,#REF!,#REF!&amp;"??"),SUMIFS(#REF!,#REF!,#REF!))</f>
        <v>#REF!</v>
      </c>
      <c r="D1540" s="174">
        <v>0</v>
      </c>
      <c r="E1540" s="174">
        <v>0</v>
      </c>
      <c r="F1540" s="174" t="e">
        <f>IF(COUNTIFS(#REF!,#REF!&amp;"??")&gt;0,SUMIFS(F$4:F$2174,#REF!,#REF!&amp;"??"),SUMIFS(#REF!,#REF!,#REF!))</f>
        <v>#REF!</v>
      </c>
      <c r="G1540" s="175">
        <f t="shared" si="38"/>
        <v>0</v>
      </c>
      <c r="H1540" s="175">
        <f t="shared" si="39"/>
        <v>0</v>
      </c>
      <c r="I1540" s="188"/>
    </row>
    <row r="1541" spans="1:9" s="68" customFormat="1" ht="18" hidden="1" customHeight="1">
      <c r="A1541" s="146" t="s">
        <v>1269</v>
      </c>
      <c r="B1541" s="187" t="s">
        <v>1341</v>
      </c>
      <c r="C1541" s="174" t="e">
        <f>IF(COUNTIFS(#REF!,#REF!&amp;"??")&gt;0,SUMIFS(C$4:C$2174,#REF!,#REF!&amp;"??"),SUMIFS(#REF!,#REF!,#REF!))</f>
        <v>#REF!</v>
      </c>
      <c r="D1541" s="174">
        <v>7142</v>
      </c>
      <c r="E1541" s="174">
        <v>6083</v>
      </c>
      <c r="F1541" s="174" t="e">
        <f>IF(COUNTIFS(#REF!,#REF!&amp;"??")&gt;0,SUMIFS(F$4:F$2174,#REF!,#REF!&amp;"??"),SUMIFS(#REF!,#REF!,#REF!))</f>
        <v>#REF!</v>
      </c>
      <c r="G1541" s="175" t="e">
        <f t="shared" si="38"/>
        <v>#REF!</v>
      </c>
      <c r="H1541" s="175" t="e">
        <f t="shared" si="39"/>
        <v>#REF!</v>
      </c>
      <c r="I1541" s="188"/>
    </row>
    <row r="1542" spans="1:9" s="68" customFormat="1" ht="18" hidden="1" customHeight="1">
      <c r="A1542" s="146" t="s">
        <v>1269</v>
      </c>
      <c r="B1542" s="187" t="s">
        <v>1342</v>
      </c>
      <c r="C1542" s="174" t="e">
        <f>IF(COUNTIFS(#REF!,#REF!&amp;"??")&gt;0,SUMIFS(C$4:C$2174,#REF!,#REF!&amp;"??"),SUMIFS(#REF!,#REF!,#REF!))</f>
        <v>#REF!</v>
      </c>
      <c r="D1542" s="174">
        <v>0</v>
      </c>
      <c r="E1542" s="174">
        <v>0</v>
      </c>
      <c r="F1542" s="174" t="e">
        <f>IF(COUNTIFS(#REF!,#REF!&amp;"??")&gt;0,SUMIFS(F$4:F$2174,#REF!,#REF!&amp;"??"),SUMIFS(#REF!,#REF!,#REF!))</f>
        <v>#REF!</v>
      </c>
      <c r="G1542" s="175">
        <f t="shared" si="38"/>
        <v>0</v>
      </c>
      <c r="H1542" s="175">
        <f t="shared" si="39"/>
        <v>0</v>
      </c>
      <c r="I1542" s="188"/>
    </row>
    <row r="1543" spans="1:9" s="68" customFormat="1" ht="18" hidden="1" customHeight="1">
      <c r="A1543" s="146" t="s">
        <v>1269</v>
      </c>
      <c r="B1543" s="187" t="s">
        <v>1343</v>
      </c>
      <c r="C1543" s="174" t="e">
        <f>IF(COUNTIFS(#REF!,#REF!&amp;"??")&gt;0,SUMIFS(C$4:C$2174,#REF!,#REF!&amp;"??"),SUMIFS(#REF!,#REF!,#REF!))</f>
        <v>#REF!</v>
      </c>
      <c r="D1543" s="174">
        <v>0</v>
      </c>
      <c r="E1543" s="174">
        <v>0</v>
      </c>
      <c r="F1543" s="174" t="e">
        <f>IF(COUNTIFS(#REF!,#REF!&amp;"??")&gt;0,SUMIFS(F$4:F$2174,#REF!,#REF!&amp;"??"),SUMIFS(#REF!,#REF!,#REF!))</f>
        <v>#REF!</v>
      </c>
      <c r="G1543" s="175">
        <f t="shared" si="38"/>
        <v>0</v>
      </c>
      <c r="H1543" s="175">
        <f t="shared" si="39"/>
        <v>0</v>
      </c>
      <c r="I1543" s="188"/>
    </row>
    <row r="1544" spans="1:9" s="68" customFormat="1" ht="18" hidden="1" customHeight="1">
      <c r="A1544" s="146" t="s">
        <v>1269</v>
      </c>
      <c r="B1544" s="187" t="s">
        <v>1344</v>
      </c>
      <c r="C1544" s="174" t="e">
        <f>IF(COUNTIFS(#REF!,#REF!&amp;"??")&gt;0,SUMIFS(C$4:C$2174,#REF!,#REF!&amp;"??"),SUMIFS(#REF!,#REF!,#REF!))</f>
        <v>#REF!</v>
      </c>
      <c r="D1544" s="174">
        <v>28131</v>
      </c>
      <c r="E1544" s="174">
        <v>27419</v>
      </c>
      <c r="F1544" s="174" t="e">
        <f>IF(COUNTIFS(#REF!,#REF!&amp;"??")&gt;0,SUMIFS(F$4:F$2174,#REF!,#REF!&amp;"??"),SUMIFS(#REF!,#REF!,#REF!))</f>
        <v>#REF!</v>
      </c>
      <c r="G1544" s="175" t="e">
        <f t="shared" si="38"/>
        <v>#REF!</v>
      </c>
      <c r="H1544" s="175" t="e">
        <f t="shared" si="39"/>
        <v>#REF!</v>
      </c>
      <c r="I1544" s="188"/>
    </row>
    <row r="1545" spans="1:9" s="68" customFormat="1" ht="18" hidden="1" customHeight="1">
      <c r="A1545" s="146" t="s">
        <v>1269</v>
      </c>
      <c r="B1545" s="187" t="s">
        <v>1345</v>
      </c>
      <c r="C1545" s="174" t="e">
        <f>IF(COUNTIFS(#REF!,#REF!&amp;"??")&gt;0,SUMIFS(C$4:C$2174,#REF!,#REF!&amp;"??"),SUMIFS(#REF!,#REF!,#REF!))</f>
        <v>#REF!</v>
      </c>
      <c r="D1545" s="174">
        <v>0</v>
      </c>
      <c r="E1545" s="174">
        <v>0</v>
      </c>
      <c r="F1545" s="174" t="e">
        <f>IF(COUNTIFS(#REF!,#REF!&amp;"??")&gt;0,SUMIFS(F$4:F$2174,#REF!,#REF!&amp;"??"),SUMIFS(#REF!,#REF!,#REF!))</f>
        <v>#REF!</v>
      </c>
      <c r="G1545" s="175">
        <f t="shared" si="38"/>
        <v>0</v>
      </c>
      <c r="H1545" s="175">
        <f t="shared" si="39"/>
        <v>0</v>
      </c>
      <c r="I1545" s="188"/>
    </row>
    <row r="1546" spans="1:9" s="68" customFormat="1" ht="18" hidden="1" customHeight="1">
      <c r="A1546" s="146" t="s">
        <v>1269</v>
      </c>
      <c r="B1546" s="187" t="s">
        <v>1346</v>
      </c>
      <c r="C1546" s="174" t="e">
        <f>IF(COUNTIFS(#REF!,#REF!&amp;"??")&gt;0,SUMIFS(C$4:C$2174,#REF!,#REF!&amp;"??"),SUMIFS(#REF!,#REF!,#REF!))</f>
        <v>#REF!</v>
      </c>
      <c r="D1546" s="174">
        <v>0</v>
      </c>
      <c r="E1546" s="174">
        <v>0</v>
      </c>
      <c r="F1546" s="174" t="e">
        <f>IF(COUNTIFS(#REF!,#REF!&amp;"??")&gt;0,SUMIFS(F$4:F$2174,#REF!,#REF!&amp;"??"),SUMIFS(#REF!,#REF!,#REF!))</f>
        <v>#REF!</v>
      </c>
      <c r="G1546" s="175">
        <f t="shared" si="38"/>
        <v>0</v>
      </c>
      <c r="H1546" s="175">
        <f t="shared" si="39"/>
        <v>0</v>
      </c>
      <c r="I1546" s="188"/>
    </row>
    <row r="1547" spans="1:9" s="68" customFormat="1" ht="18" hidden="1" customHeight="1">
      <c r="A1547" s="146" t="s">
        <v>1269</v>
      </c>
      <c r="B1547" s="187" t="s">
        <v>1347</v>
      </c>
      <c r="C1547" s="174" t="e">
        <f>IF(COUNTIFS(#REF!,#REF!&amp;"??")&gt;0,SUMIFS(C$4:C$2174,#REF!,#REF!&amp;"??"),SUMIFS(#REF!,#REF!,#REF!))</f>
        <v>#REF!</v>
      </c>
      <c r="D1547" s="174">
        <v>0</v>
      </c>
      <c r="E1547" s="174">
        <v>0</v>
      </c>
      <c r="F1547" s="174" t="e">
        <f>IF(COUNTIFS(#REF!,#REF!&amp;"??")&gt;0,SUMIFS(F$4:F$2174,#REF!,#REF!&amp;"??"),SUMIFS(#REF!,#REF!,#REF!))</f>
        <v>#REF!</v>
      </c>
      <c r="G1547" s="175">
        <f t="shared" si="38"/>
        <v>0</v>
      </c>
      <c r="H1547" s="175">
        <f t="shared" si="39"/>
        <v>0</v>
      </c>
      <c r="I1547" s="188"/>
    </row>
    <row r="1548" spans="1:9" s="68" customFormat="1" ht="18" hidden="1" customHeight="1">
      <c r="A1548" s="146" t="s">
        <v>1269</v>
      </c>
      <c r="B1548" s="187" t="s">
        <v>1348</v>
      </c>
      <c r="C1548" s="174" t="e">
        <f>IF(COUNTIFS(#REF!,#REF!&amp;"??")&gt;0,SUMIFS(C$4:C$2174,#REF!,#REF!&amp;"??"),SUMIFS(#REF!,#REF!,#REF!))</f>
        <v>#REF!</v>
      </c>
      <c r="D1548" s="174">
        <v>8396</v>
      </c>
      <c r="E1548" s="174">
        <v>7515</v>
      </c>
      <c r="F1548" s="174" t="e">
        <f>IF(COUNTIFS(#REF!,#REF!&amp;"??")&gt;0,SUMIFS(F$4:F$2174,#REF!,#REF!&amp;"??"),SUMIFS(#REF!,#REF!,#REF!))</f>
        <v>#REF!</v>
      </c>
      <c r="G1548" s="175" t="e">
        <f t="shared" si="38"/>
        <v>#REF!</v>
      </c>
      <c r="H1548" s="175" t="e">
        <f t="shared" si="39"/>
        <v>#REF!</v>
      </c>
      <c r="I1548" s="188"/>
    </row>
    <row r="1549" spans="1:9" s="68" customFormat="1" ht="18" hidden="1" customHeight="1">
      <c r="A1549" s="146" t="s">
        <v>1269</v>
      </c>
      <c r="B1549" s="187" t="s">
        <v>1349</v>
      </c>
      <c r="C1549" s="174" t="e">
        <f>IF(COUNTIFS(#REF!,#REF!&amp;"??")&gt;0,SUMIFS(C$4:C$2174,#REF!,#REF!&amp;"??"),SUMIFS(#REF!,#REF!,#REF!))</f>
        <v>#REF!</v>
      </c>
      <c r="D1549" s="174">
        <v>634</v>
      </c>
      <c r="E1549" s="174">
        <v>574</v>
      </c>
      <c r="F1549" s="174" t="e">
        <f>IF(COUNTIFS(#REF!,#REF!&amp;"??")&gt;0,SUMIFS(F$4:F$2174,#REF!,#REF!&amp;"??"),SUMIFS(#REF!,#REF!,#REF!))</f>
        <v>#REF!</v>
      </c>
      <c r="G1549" s="175" t="e">
        <f t="shared" si="38"/>
        <v>#REF!</v>
      </c>
      <c r="H1549" s="175" t="e">
        <f t="shared" si="39"/>
        <v>#REF!</v>
      </c>
      <c r="I1549" s="188"/>
    </row>
    <row r="1550" spans="1:9" s="68" customFormat="1" ht="18" hidden="1" customHeight="1">
      <c r="A1550" s="146" t="s">
        <v>1269</v>
      </c>
      <c r="B1550" s="187" t="s">
        <v>1350</v>
      </c>
      <c r="C1550" s="174" t="e">
        <f>IF(COUNTIFS(#REF!,#REF!&amp;"??")&gt;0,SUMIFS(C$4:C$2174,#REF!,#REF!&amp;"??"),SUMIFS(#REF!,#REF!,#REF!))</f>
        <v>#REF!</v>
      </c>
      <c r="D1550" s="174">
        <v>2550</v>
      </c>
      <c r="E1550" s="174">
        <v>1682</v>
      </c>
      <c r="F1550" s="174" t="e">
        <f>IF(COUNTIFS(#REF!,#REF!&amp;"??")&gt;0,SUMIFS(F$4:F$2174,#REF!,#REF!&amp;"??"),SUMIFS(#REF!,#REF!,#REF!))</f>
        <v>#REF!</v>
      </c>
      <c r="G1550" s="175" t="e">
        <f t="shared" si="38"/>
        <v>#REF!</v>
      </c>
      <c r="H1550" s="175" t="e">
        <f t="shared" si="39"/>
        <v>#REF!</v>
      </c>
      <c r="I1550" s="188"/>
    </row>
    <row r="1551" spans="1:9" s="68" customFormat="1" ht="18" hidden="1" customHeight="1">
      <c r="A1551" s="146" t="s">
        <v>1269</v>
      </c>
      <c r="B1551" s="187" t="s">
        <v>1351</v>
      </c>
      <c r="C1551" s="174" t="e">
        <f>IF(COUNTIFS(#REF!,#REF!&amp;"??")&gt;0,SUMIFS(C$4:C$2174,#REF!,#REF!&amp;"??"),SUMIFS(#REF!,#REF!,#REF!))</f>
        <v>#REF!</v>
      </c>
      <c r="D1551" s="174">
        <v>6157</v>
      </c>
      <c r="E1551" s="174">
        <v>6129</v>
      </c>
      <c r="F1551" s="174" t="e">
        <f>IF(COUNTIFS(#REF!,#REF!&amp;"??")&gt;0,SUMIFS(F$4:F$2174,#REF!,#REF!&amp;"??"),SUMIFS(#REF!,#REF!,#REF!))</f>
        <v>#REF!</v>
      </c>
      <c r="G1551" s="175" t="e">
        <f t="shared" si="38"/>
        <v>#REF!</v>
      </c>
      <c r="H1551" s="175" t="e">
        <f t="shared" si="39"/>
        <v>#REF!</v>
      </c>
      <c r="I1551" s="188"/>
    </row>
    <row r="1552" spans="1:9" s="68" customFormat="1" ht="18" hidden="1" customHeight="1">
      <c r="A1552" s="146" t="s">
        <v>1269</v>
      </c>
      <c r="B1552" s="187" t="s">
        <v>1352</v>
      </c>
      <c r="C1552" s="174" t="e">
        <f>IF(COUNTIFS(#REF!,#REF!&amp;"??")&gt;0,SUMIFS(C$4:C$2174,#REF!,#REF!&amp;"??"),SUMIFS(#REF!,#REF!,#REF!))</f>
        <v>#REF!</v>
      </c>
      <c r="D1552" s="174">
        <v>4812</v>
      </c>
      <c r="E1552" s="174">
        <v>4812</v>
      </c>
      <c r="F1552" s="174" t="e">
        <f>IF(COUNTIFS(#REF!,#REF!&amp;"??")&gt;0,SUMIFS(F$4:F$2174,#REF!,#REF!&amp;"??"),SUMIFS(#REF!,#REF!,#REF!))</f>
        <v>#REF!</v>
      </c>
      <c r="G1552" s="175" t="e">
        <f t="shared" si="38"/>
        <v>#REF!</v>
      </c>
      <c r="H1552" s="175" t="e">
        <f t="shared" si="39"/>
        <v>#REF!</v>
      </c>
      <c r="I1552" s="188"/>
    </row>
    <row r="1553" spans="1:9" s="68" customFormat="1" ht="18" hidden="1" customHeight="1">
      <c r="A1553" s="146" t="s">
        <v>1269</v>
      </c>
      <c r="B1553" s="187" t="s">
        <v>1353</v>
      </c>
      <c r="C1553" s="174" t="e">
        <f>IF(COUNTIFS(#REF!,#REF!&amp;"??")&gt;0,SUMIFS(C$4:C$2174,#REF!,#REF!&amp;"??"),SUMIFS(#REF!,#REF!,#REF!))</f>
        <v>#REF!</v>
      </c>
      <c r="D1553" s="174">
        <v>0</v>
      </c>
      <c r="E1553" s="174">
        <v>0</v>
      </c>
      <c r="F1553" s="174" t="e">
        <f>IF(COUNTIFS(#REF!,#REF!&amp;"??")&gt;0,SUMIFS(F$4:F$2174,#REF!,#REF!&amp;"??"),SUMIFS(#REF!,#REF!,#REF!))</f>
        <v>#REF!</v>
      </c>
      <c r="G1553" s="175">
        <f t="shared" si="38"/>
        <v>0</v>
      </c>
      <c r="H1553" s="175">
        <f t="shared" si="39"/>
        <v>0</v>
      </c>
      <c r="I1553" s="188"/>
    </row>
    <row r="1554" spans="1:9" s="68" customFormat="1" ht="18" hidden="1" customHeight="1">
      <c r="A1554" s="146" t="s">
        <v>1269</v>
      </c>
      <c r="B1554" s="187" t="s">
        <v>1354</v>
      </c>
      <c r="C1554" s="174" t="e">
        <f>IF(COUNTIFS(#REF!,#REF!&amp;"??")&gt;0,SUMIFS(C$4:C$2174,#REF!,#REF!&amp;"??"),SUMIFS(#REF!,#REF!,#REF!))</f>
        <v>#REF!</v>
      </c>
      <c r="D1554" s="174">
        <v>0</v>
      </c>
      <c r="E1554" s="174">
        <v>0</v>
      </c>
      <c r="F1554" s="174" t="e">
        <f>IF(COUNTIFS(#REF!,#REF!&amp;"??")&gt;0,SUMIFS(F$4:F$2174,#REF!,#REF!&amp;"??"),SUMIFS(#REF!,#REF!,#REF!))</f>
        <v>#REF!</v>
      </c>
      <c r="G1554" s="175">
        <f t="shared" si="38"/>
        <v>0</v>
      </c>
      <c r="H1554" s="175">
        <f t="shared" si="39"/>
        <v>0</v>
      </c>
      <c r="I1554" s="188"/>
    </row>
    <row r="1555" spans="1:9" s="68" customFormat="1" ht="18" hidden="1" customHeight="1">
      <c r="A1555" s="146" t="s">
        <v>1269</v>
      </c>
      <c r="B1555" s="187" t="s">
        <v>1260</v>
      </c>
      <c r="C1555" s="174" t="e">
        <f>IF(COUNTIFS(#REF!,#REF!&amp;"??")&gt;0,SUMIFS(C$4:C$2174,#REF!,#REF!&amp;"??"),SUMIFS(#REF!,#REF!,#REF!))</f>
        <v>#REF!</v>
      </c>
      <c r="D1555" s="174">
        <v>38665</v>
      </c>
      <c r="E1555" s="174">
        <v>7936</v>
      </c>
      <c r="F1555" s="174" t="e">
        <f>IF(COUNTIFS(#REF!,#REF!&amp;"??")&gt;0,SUMIFS(F$4:F$2174,#REF!,#REF!&amp;"??"),SUMIFS(#REF!,#REF!,#REF!))</f>
        <v>#REF!</v>
      </c>
      <c r="G1555" s="175" t="e">
        <f t="shared" si="38"/>
        <v>#REF!</v>
      </c>
      <c r="H1555" s="175" t="e">
        <f t="shared" si="39"/>
        <v>#REF!</v>
      </c>
      <c r="I1555" s="188" t="s">
        <v>1355</v>
      </c>
    </row>
    <row r="1556" spans="1:9" s="68" customFormat="1" ht="18" hidden="1" customHeight="1">
      <c r="A1556" s="146" t="s">
        <v>1269</v>
      </c>
      <c r="B1556" s="187" t="s">
        <v>1244</v>
      </c>
      <c r="C1556" s="174" t="e">
        <f>IF(COUNTIFS(#REF!,#REF!&amp;"??")&gt;0,SUMIFS(C$4:C$2174,#REF!,#REF!&amp;"??"),SUMIFS(#REF!,#REF!,#REF!))</f>
        <v>#REF!</v>
      </c>
      <c r="D1556" s="174">
        <v>0</v>
      </c>
      <c r="E1556" s="174">
        <v>0</v>
      </c>
      <c r="F1556" s="174" t="e">
        <f>IF(COUNTIFS(#REF!,#REF!&amp;"??")&gt;0,SUMIFS(F$4:F$2174,#REF!,#REF!&amp;"??"),SUMIFS(#REF!,#REF!,#REF!))</f>
        <v>#REF!</v>
      </c>
      <c r="G1556" s="175">
        <f t="shared" si="38"/>
        <v>0</v>
      </c>
      <c r="H1556" s="175">
        <f t="shared" si="39"/>
        <v>0</v>
      </c>
      <c r="I1556" s="188"/>
    </row>
    <row r="1557" spans="1:9" s="68" customFormat="1" ht="18" hidden="1" customHeight="1">
      <c r="A1557" s="146" t="s">
        <v>1269</v>
      </c>
      <c r="B1557" s="187" t="s">
        <v>1356</v>
      </c>
      <c r="C1557" s="174" t="e">
        <f>IF(COUNTIFS(#REF!,#REF!&amp;"??")&gt;0,SUMIFS(C$4:C$2174,#REF!,#REF!&amp;"??"),SUMIFS(#REF!,#REF!,#REF!))</f>
        <v>#REF!</v>
      </c>
      <c r="D1557" s="174">
        <v>1815</v>
      </c>
      <c r="E1557" s="174">
        <v>848</v>
      </c>
      <c r="F1557" s="174" t="e">
        <f>IF(COUNTIFS(#REF!,#REF!&amp;"??")&gt;0,SUMIFS(F$4:F$2174,#REF!,#REF!&amp;"??"),SUMIFS(#REF!,#REF!,#REF!))</f>
        <v>#REF!</v>
      </c>
      <c r="G1557" s="175" t="e">
        <f t="shared" si="38"/>
        <v>#REF!</v>
      </c>
      <c r="H1557" s="175" t="e">
        <f t="shared" si="39"/>
        <v>#REF!</v>
      </c>
      <c r="I1557" s="188"/>
    </row>
    <row r="1558" spans="1:9" s="68" customFormat="1" ht="18" hidden="1" customHeight="1">
      <c r="A1558" s="146" t="s">
        <v>1269</v>
      </c>
      <c r="B1558" s="187" t="s">
        <v>1357</v>
      </c>
      <c r="C1558" s="174" t="e">
        <f>IF(COUNTIFS(#REF!,#REF!&amp;"??")&gt;0,SUMIFS(C$4:C$2174,#REF!,#REF!&amp;"??"),SUMIFS(#REF!,#REF!,#REF!))</f>
        <v>#REF!</v>
      </c>
      <c r="D1558" s="174">
        <v>66350</v>
      </c>
      <c r="E1558" s="174">
        <v>71219</v>
      </c>
      <c r="F1558" s="174" t="e">
        <f>IF(COUNTIFS(#REF!,#REF!&amp;"??")&gt;0,SUMIFS(F$4:F$2174,#REF!,#REF!&amp;"??"),SUMIFS(#REF!,#REF!,#REF!))</f>
        <v>#REF!</v>
      </c>
      <c r="G1558" s="175" t="e">
        <f t="shared" si="38"/>
        <v>#REF!</v>
      </c>
      <c r="H1558" s="175" t="e">
        <f t="shared" si="39"/>
        <v>#REF!</v>
      </c>
      <c r="I1558" s="188"/>
    </row>
    <row r="1559" spans="1:9" s="68" customFormat="1" ht="18" hidden="1" customHeight="1">
      <c r="A1559" s="146" t="s">
        <v>1269</v>
      </c>
      <c r="B1559" s="187" t="s">
        <v>1255</v>
      </c>
      <c r="C1559" s="174" t="e">
        <f>IF(COUNTIFS(#REF!,#REF!&amp;"??")&gt;0,SUMIFS(C$4:C$2174,#REF!,#REF!&amp;"??"),SUMIFS(#REF!,#REF!,#REF!))</f>
        <v>#REF!</v>
      </c>
      <c r="D1559" s="174">
        <v>33849</v>
      </c>
      <c r="E1559" s="174">
        <v>33791</v>
      </c>
      <c r="F1559" s="174" t="e">
        <f>IF(COUNTIFS(#REF!,#REF!&amp;"??")&gt;0,SUMIFS(F$4:F$2174,#REF!,#REF!&amp;"??"),SUMIFS(#REF!,#REF!,#REF!))</f>
        <v>#REF!</v>
      </c>
      <c r="G1559" s="175" t="e">
        <f t="shared" si="38"/>
        <v>#REF!</v>
      </c>
      <c r="H1559" s="175" t="e">
        <f t="shared" si="39"/>
        <v>#REF!</v>
      </c>
      <c r="I1559" s="188"/>
    </row>
    <row r="1560" spans="1:9" s="68" customFormat="1" ht="18" hidden="1" customHeight="1">
      <c r="A1560" s="146" t="s">
        <v>1269</v>
      </c>
      <c r="B1560" s="187" t="s">
        <v>1256</v>
      </c>
      <c r="C1560" s="174" t="e">
        <f>IF(COUNTIFS(#REF!,#REF!&amp;"??")&gt;0,SUMIFS(C$4:C$2174,#REF!,#REF!&amp;"??"),SUMIFS(#REF!,#REF!,#REF!))</f>
        <v>#REF!</v>
      </c>
      <c r="D1560" s="174">
        <v>220</v>
      </c>
      <c r="E1560" s="174">
        <v>220</v>
      </c>
      <c r="F1560" s="174" t="e">
        <f>IF(COUNTIFS(#REF!,#REF!&amp;"??")&gt;0,SUMIFS(F$4:F$2174,#REF!,#REF!&amp;"??"),SUMIFS(#REF!,#REF!,#REF!))</f>
        <v>#REF!</v>
      </c>
      <c r="G1560" s="175" t="e">
        <f t="shared" si="38"/>
        <v>#REF!</v>
      </c>
      <c r="H1560" s="175" t="e">
        <f t="shared" si="39"/>
        <v>#REF!</v>
      </c>
      <c r="I1560" s="188"/>
    </row>
    <row r="1561" spans="1:9" s="68" customFormat="1" ht="18" hidden="1" customHeight="1">
      <c r="A1561" s="146" t="s">
        <v>1269</v>
      </c>
      <c r="B1561" s="187" t="s">
        <v>1241</v>
      </c>
      <c r="C1561" s="174" t="e">
        <f>IF(COUNTIFS(#REF!,#REF!&amp;"??")&gt;0,SUMIFS(C$4:C$2174,#REF!,#REF!&amp;"??"),SUMIFS(#REF!,#REF!,#REF!))</f>
        <v>#REF!</v>
      </c>
      <c r="D1561" s="174">
        <v>0</v>
      </c>
      <c r="E1561" s="174">
        <v>0</v>
      </c>
      <c r="F1561" s="174" t="e">
        <f>IF(COUNTIFS(#REF!,#REF!&amp;"??")&gt;0,SUMIFS(F$4:F$2174,#REF!,#REF!&amp;"??"),SUMIFS(#REF!,#REF!,#REF!))</f>
        <v>#REF!</v>
      </c>
      <c r="G1561" s="175">
        <f t="shared" si="38"/>
        <v>0</v>
      </c>
      <c r="H1561" s="175">
        <f t="shared" si="39"/>
        <v>0</v>
      </c>
      <c r="I1561" s="188"/>
    </row>
    <row r="1562" spans="1:9" s="68" customFormat="1" ht="18" hidden="1" customHeight="1">
      <c r="A1562" s="146" t="s">
        <v>1269</v>
      </c>
      <c r="B1562" s="187" t="s">
        <v>1358</v>
      </c>
      <c r="C1562" s="174" t="e">
        <f>IF(COUNTIFS(#REF!,#REF!&amp;"??")&gt;0,SUMIFS(C$4:C$2174,#REF!,#REF!&amp;"??"),SUMIFS(#REF!,#REF!,#REF!))</f>
        <v>#REF!</v>
      </c>
      <c r="D1562" s="174">
        <v>2150</v>
      </c>
      <c r="E1562" s="174">
        <v>2147</v>
      </c>
      <c r="F1562" s="174" t="e">
        <f>IF(COUNTIFS(#REF!,#REF!&amp;"??")&gt;0,SUMIFS(F$4:F$2174,#REF!,#REF!&amp;"??"),SUMIFS(#REF!,#REF!,#REF!))</f>
        <v>#REF!</v>
      </c>
      <c r="G1562" s="175" t="e">
        <f t="shared" si="38"/>
        <v>#REF!</v>
      </c>
      <c r="H1562" s="175" t="e">
        <f t="shared" si="39"/>
        <v>#REF!</v>
      </c>
      <c r="I1562" s="188"/>
    </row>
    <row r="1563" spans="1:9" s="68" customFormat="1" ht="18" hidden="1" customHeight="1">
      <c r="A1563" s="146" t="s">
        <v>1269</v>
      </c>
      <c r="B1563" s="187" t="s">
        <v>1244</v>
      </c>
      <c r="C1563" s="174" t="e">
        <f>IF(COUNTIFS(#REF!,#REF!&amp;"??")&gt;0,SUMIFS(C$4:C$2174,#REF!,#REF!&amp;"??"),SUMIFS(#REF!,#REF!,#REF!))</f>
        <v>#REF!</v>
      </c>
      <c r="D1563" s="174">
        <v>278</v>
      </c>
      <c r="E1563" s="174">
        <v>275</v>
      </c>
      <c r="F1563" s="174" t="e">
        <f>IF(COUNTIFS(#REF!,#REF!&amp;"??")&gt;0,SUMIFS(F$4:F$2174,#REF!,#REF!&amp;"??"),SUMIFS(#REF!,#REF!,#REF!))</f>
        <v>#REF!</v>
      </c>
      <c r="G1563" s="175" t="e">
        <f t="shared" si="38"/>
        <v>#REF!</v>
      </c>
      <c r="H1563" s="175" t="e">
        <f t="shared" si="39"/>
        <v>#REF!</v>
      </c>
      <c r="I1563" s="188"/>
    </row>
    <row r="1564" spans="1:9" s="68" customFormat="1" ht="18" hidden="1" customHeight="1">
      <c r="A1564" s="146" t="s">
        <v>1269</v>
      </c>
      <c r="B1564" s="187" t="s">
        <v>1359</v>
      </c>
      <c r="C1564" s="174" t="e">
        <f>IF(COUNTIFS(#REF!,#REF!&amp;"??")&gt;0,SUMIFS(C$4:C$2174,#REF!,#REF!&amp;"??"),SUMIFS(#REF!,#REF!,#REF!))</f>
        <v>#REF!</v>
      </c>
      <c r="D1564" s="174">
        <v>29853</v>
      </c>
      <c r="E1564" s="174">
        <v>34786</v>
      </c>
      <c r="F1564" s="174" t="e">
        <f>IF(COUNTIFS(#REF!,#REF!&amp;"??")&gt;0,SUMIFS(F$4:F$2174,#REF!,#REF!&amp;"??"),SUMIFS(#REF!,#REF!,#REF!))</f>
        <v>#REF!</v>
      </c>
      <c r="G1564" s="175" t="e">
        <f t="shared" si="38"/>
        <v>#REF!</v>
      </c>
      <c r="H1564" s="175" t="e">
        <f t="shared" si="39"/>
        <v>#REF!</v>
      </c>
      <c r="I1564" s="188"/>
    </row>
    <row r="1565" spans="1:9" s="68" customFormat="1" ht="18" hidden="1" customHeight="1">
      <c r="A1565" s="146" t="s">
        <v>1269</v>
      </c>
      <c r="B1565" s="187" t="s">
        <v>1255</v>
      </c>
      <c r="C1565" s="174" t="e">
        <f>IF(COUNTIFS(#REF!,#REF!&amp;"??")&gt;0,SUMIFS(C$4:C$2174,#REF!,#REF!&amp;"??"),SUMIFS(#REF!,#REF!,#REF!))</f>
        <v>#REF!</v>
      </c>
      <c r="D1565" s="174">
        <v>241957</v>
      </c>
      <c r="E1565" s="174">
        <v>265716</v>
      </c>
      <c r="F1565" s="174" t="e">
        <f>IF(COUNTIFS(#REF!,#REF!&amp;"??")&gt;0,SUMIFS(F$4:F$2174,#REF!,#REF!&amp;"??"),SUMIFS(#REF!,#REF!,#REF!))</f>
        <v>#REF!</v>
      </c>
      <c r="G1565" s="175" t="e">
        <f t="shared" si="38"/>
        <v>#REF!</v>
      </c>
      <c r="H1565" s="175" t="e">
        <f t="shared" si="39"/>
        <v>#REF!</v>
      </c>
      <c r="I1565" s="188"/>
    </row>
    <row r="1566" spans="1:9" s="68" customFormat="1" ht="18" hidden="1" customHeight="1">
      <c r="A1566" s="146" t="s">
        <v>1269</v>
      </c>
      <c r="B1566" s="187" t="s">
        <v>1256</v>
      </c>
      <c r="C1566" s="174" t="e">
        <f>IF(COUNTIFS(#REF!,#REF!&amp;"??")&gt;0,SUMIFS(C$4:C$2174,#REF!,#REF!&amp;"??"),SUMIFS(#REF!,#REF!,#REF!))</f>
        <v>#REF!</v>
      </c>
      <c r="D1566" s="174">
        <v>20143</v>
      </c>
      <c r="E1566" s="174">
        <v>17485</v>
      </c>
      <c r="F1566" s="174" t="e">
        <f>IF(COUNTIFS(#REF!,#REF!&amp;"??")&gt;0,SUMIFS(F$4:F$2174,#REF!,#REF!&amp;"??"),SUMIFS(#REF!,#REF!,#REF!))</f>
        <v>#REF!</v>
      </c>
      <c r="G1566" s="175" t="e">
        <f t="shared" si="38"/>
        <v>#REF!</v>
      </c>
      <c r="H1566" s="175" t="e">
        <f t="shared" si="39"/>
        <v>#REF!</v>
      </c>
      <c r="I1566" s="188"/>
    </row>
    <row r="1567" spans="1:9" s="68" customFormat="1" ht="18" hidden="1" customHeight="1">
      <c r="A1567" s="146" t="s">
        <v>1269</v>
      </c>
      <c r="B1567" s="187" t="s">
        <v>1241</v>
      </c>
      <c r="C1567" s="174" t="e">
        <f>IF(COUNTIFS(#REF!,#REF!&amp;"??")&gt;0,SUMIFS(C$4:C$2174,#REF!,#REF!&amp;"??"),SUMIFS(#REF!,#REF!,#REF!))</f>
        <v>#REF!</v>
      </c>
      <c r="D1567" s="174">
        <v>14868</v>
      </c>
      <c r="E1567" s="174">
        <v>17092</v>
      </c>
      <c r="F1567" s="174" t="e">
        <f>IF(COUNTIFS(#REF!,#REF!&amp;"??")&gt;0,SUMIFS(F$4:F$2174,#REF!,#REF!&amp;"??"),SUMIFS(#REF!,#REF!,#REF!))</f>
        <v>#REF!</v>
      </c>
      <c r="G1567" s="175" t="e">
        <f t="shared" si="38"/>
        <v>#REF!</v>
      </c>
      <c r="H1567" s="175" t="e">
        <f t="shared" si="39"/>
        <v>#REF!</v>
      </c>
      <c r="I1567" s="188"/>
    </row>
    <row r="1568" spans="1:9" s="68" customFormat="1" ht="18" hidden="1" customHeight="1">
      <c r="A1568" s="146" t="s">
        <v>1269</v>
      </c>
      <c r="B1568" s="187" t="s">
        <v>1360</v>
      </c>
      <c r="C1568" s="174" t="e">
        <f>IF(COUNTIFS(#REF!,#REF!&amp;"??")&gt;0,SUMIFS(C$4:C$2174,#REF!,#REF!&amp;"??"),SUMIFS(#REF!,#REF!,#REF!))</f>
        <v>#REF!</v>
      </c>
      <c r="D1568" s="174">
        <v>16579</v>
      </c>
      <c r="E1568" s="174">
        <v>18758</v>
      </c>
      <c r="F1568" s="174" t="e">
        <f>IF(COUNTIFS(#REF!,#REF!&amp;"??")&gt;0,SUMIFS(F$4:F$2174,#REF!,#REF!&amp;"??"),SUMIFS(#REF!,#REF!,#REF!))</f>
        <v>#REF!</v>
      </c>
      <c r="G1568" s="175" t="e">
        <f t="shared" si="38"/>
        <v>#REF!</v>
      </c>
      <c r="H1568" s="175" t="e">
        <f t="shared" si="39"/>
        <v>#REF!</v>
      </c>
      <c r="I1568" s="188"/>
    </row>
    <row r="1569" spans="1:9" s="68" customFormat="1" ht="18" hidden="1" customHeight="1">
      <c r="A1569" s="146" t="s">
        <v>1269</v>
      </c>
      <c r="B1569" s="187" t="s">
        <v>1361</v>
      </c>
      <c r="C1569" s="174" t="e">
        <f>IF(COUNTIFS(#REF!,#REF!&amp;"??")&gt;0,SUMIFS(C$4:C$2174,#REF!,#REF!&amp;"??"),SUMIFS(#REF!,#REF!,#REF!))</f>
        <v>#REF!</v>
      </c>
      <c r="D1569" s="174">
        <v>3578</v>
      </c>
      <c r="E1569" s="174">
        <v>2856</v>
      </c>
      <c r="F1569" s="174" t="e">
        <f>IF(COUNTIFS(#REF!,#REF!&amp;"??")&gt;0,SUMIFS(F$4:F$2174,#REF!,#REF!&amp;"??"),SUMIFS(#REF!,#REF!,#REF!))</f>
        <v>#REF!</v>
      </c>
      <c r="G1569" s="175" t="e">
        <f t="shared" si="38"/>
        <v>#REF!</v>
      </c>
      <c r="H1569" s="175" t="e">
        <f t="shared" si="39"/>
        <v>#REF!</v>
      </c>
      <c r="I1569" s="188"/>
    </row>
    <row r="1570" spans="1:9" s="68" customFormat="1" ht="18" hidden="1" customHeight="1">
      <c r="A1570" s="146" t="s">
        <v>1269</v>
      </c>
      <c r="B1570" s="187" t="s">
        <v>1362</v>
      </c>
      <c r="C1570" s="174" t="e">
        <f>IF(COUNTIFS(#REF!,#REF!&amp;"??")&gt;0,SUMIFS(C$4:C$2174,#REF!,#REF!&amp;"??"),SUMIFS(#REF!,#REF!,#REF!))</f>
        <v>#REF!</v>
      </c>
      <c r="D1570" s="174">
        <v>3268</v>
      </c>
      <c r="E1570" s="174">
        <v>3108</v>
      </c>
      <c r="F1570" s="174" t="e">
        <f>IF(COUNTIFS(#REF!,#REF!&amp;"??")&gt;0,SUMIFS(F$4:F$2174,#REF!,#REF!&amp;"??"),SUMIFS(#REF!,#REF!,#REF!))</f>
        <v>#REF!</v>
      </c>
      <c r="G1570" s="175" t="e">
        <f t="shared" si="38"/>
        <v>#REF!</v>
      </c>
      <c r="H1570" s="175" t="e">
        <f t="shared" si="39"/>
        <v>#REF!</v>
      </c>
      <c r="I1570" s="188"/>
    </row>
    <row r="1571" spans="1:9" s="68" customFormat="1" ht="18" hidden="1" customHeight="1">
      <c r="A1571" s="146" t="s">
        <v>1269</v>
      </c>
      <c r="B1571" s="187" t="s">
        <v>1363</v>
      </c>
      <c r="C1571" s="174" t="e">
        <f>IF(COUNTIFS(#REF!,#REF!&amp;"??")&gt;0,SUMIFS(C$4:C$2174,#REF!,#REF!&amp;"??"),SUMIFS(#REF!,#REF!,#REF!))</f>
        <v>#REF!</v>
      </c>
      <c r="D1571" s="174">
        <v>1000</v>
      </c>
      <c r="E1571" s="174">
        <v>1046</v>
      </c>
      <c r="F1571" s="174" t="e">
        <f>IF(COUNTIFS(#REF!,#REF!&amp;"??")&gt;0,SUMIFS(F$4:F$2174,#REF!,#REF!&amp;"??"),SUMIFS(#REF!,#REF!,#REF!))</f>
        <v>#REF!</v>
      </c>
      <c r="G1571" s="175" t="e">
        <f t="shared" si="38"/>
        <v>#REF!</v>
      </c>
      <c r="H1571" s="175" t="e">
        <f t="shared" si="39"/>
        <v>#REF!</v>
      </c>
      <c r="I1571" s="188"/>
    </row>
    <row r="1572" spans="1:9" s="68" customFormat="1" ht="18" hidden="1" customHeight="1">
      <c r="A1572" s="146" t="s">
        <v>1269</v>
      </c>
      <c r="B1572" s="187" t="s">
        <v>1364</v>
      </c>
      <c r="C1572" s="174" t="e">
        <f>IF(COUNTIFS(#REF!,#REF!&amp;"??")&gt;0,SUMIFS(C$4:C$2174,#REF!,#REF!&amp;"??"),SUMIFS(#REF!,#REF!,#REF!))</f>
        <v>#REF!</v>
      </c>
      <c r="D1572" s="174">
        <v>919</v>
      </c>
      <c r="E1572" s="174">
        <v>909</v>
      </c>
      <c r="F1572" s="174" t="e">
        <f>IF(COUNTIFS(#REF!,#REF!&amp;"??")&gt;0,SUMIFS(F$4:F$2174,#REF!,#REF!&amp;"??"),SUMIFS(#REF!,#REF!,#REF!))</f>
        <v>#REF!</v>
      </c>
      <c r="G1572" s="175" t="e">
        <f t="shared" ref="G1572:G1635" si="40">IF(E1572=0,0,F1572/E1572)</f>
        <v>#REF!</v>
      </c>
      <c r="H1572" s="175" t="e">
        <f t="shared" ref="H1572:H1635" si="41">IF(D1572=0,0,F1572/D1572)</f>
        <v>#REF!</v>
      </c>
      <c r="I1572" s="188"/>
    </row>
    <row r="1573" spans="1:9" s="68" customFormat="1" ht="18" hidden="1" customHeight="1">
      <c r="A1573" s="146" t="s">
        <v>1269</v>
      </c>
      <c r="B1573" s="187" t="s">
        <v>1365</v>
      </c>
      <c r="C1573" s="174" t="e">
        <f>IF(COUNTIFS(#REF!,#REF!&amp;"??")&gt;0,SUMIFS(C$4:C$2174,#REF!,#REF!&amp;"??"),SUMIFS(#REF!,#REF!,#REF!))</f>
        <v>#REF!</v>
      </c>
      <c r="D1573" s="174">
        <v>32168</v>
      </c>
      <c r="E1573" s="174">
        <v>34955</v>
      </c>
      <c r="F1573" s="174" t="e">
        <f>IF(COUNTIFS(#REF!,#REF!&amp;"??")&gt;0,SUMIFS(F$4:F$2174,#REF!,#REF!&amp;"??"),SUMIFS(#REF!,#REF!,#REF!))</f>
        <v>#REF!</v>
      </c>
      <c r="G1573" s="175" t="e">
        <f t="shared" si="40"/>
        <v>#REF!</v>
      </c>
      <c r="H1573" s="175" t="e">
        <f t="shared" si="41"/>
        <v>#REF!</v>
      </c>
      <c r="I1573" s="188"/>
    </row>
    <row r="1574" spans="1:9" s="68" customFormat="1" ht="18" hidden="1" customHeight="1">
      <c r="A1574" s="146" t="s">
        <v>1269</v>
      </c>
      <c r="B1574" s="187" t="s">
        <v>1244</v>
      </c>
      <c r="C1574" s="174" t="e">
        <f>IF(COUNTIFS(#REF!,#REF!&amp;"??")&gt;0,SUMIFS(C$4:C$2174,#REF!,#REF!&amp;"??"),SUMIFS(#REF!,#REF!,#REF!))</f>
        <v>#REF!</v>
      </c>
      <c r="D1574" s="174">
        <v>0</v>
      </c>
      <c r="E1574" s="174">
        <v>0</v>
      </c>
      <c r="F1574" s="174" t="e">
        <f>IF(COUNTIFS(#REF!,#REF!&amp;"??")&gt;0,SUMIFS(F$4:F$2174,#REF!,#REF!&amp;"??"),SUMIFS(#REF!,#REF!,#REF!))</f>
        <v>#REF!</v>
      </c>
      <c r="G1574" s="175">
        <f t="shared" si="40"/>
        <v>0</v>
      </c>
      <c r="H1574" s="175">
        <f t="shared" si="41"/>
        <v>0</v>
      </c>
      <c r="I1574" s="188"/>
    </row>
    <row r="1575" spans="1:9" s="68" customFormat="1" ht="18" hidden="1" customHeight="1">
      <c r="A1575" s="146" t="s">
        <v>1269</v>
      </c>
      <c r="B1575" s="187" t="s">
        <v>1366</v>
      </c>
      <c r="C1575" s="174" t="e">
        <f>IF(COUNTIFS(#REF!,#REF!&amp;"??")&gt;0,SUMIFS(C$4:C$2174,#REF!,#REF!&amp;"??"),SUMIFS(#REF!,#REF!,#REF!))</f>
        <v>#REF!</v>
      </c>
      <c r="D1575" s="174">
        <v>13984</v>
      </c>
      <c r="E1575" s="174">
        <v>1031</v>
      </c>
      <c r="F1575" s="174" t="e">
        <f>IF(COUNTIFS(#REF!,#REF!&amp;"??")&gt;0,SUMIFS(F$4:F$2174,#REF!,#REF!&amp;"??"),SUMIFS(#REF!,#REF!,#REF!))</f>
        <v>#REF!</v>
      </c>
      <c r="G1575" s="175" t="e">
        <f t="shared" si="40"/>
        <v>#REF!</v>
      </c>
      <c r="H1575" s="175" t="e">
        <f t="shared" si="41"/>
        <v>#REF!</v>
      </c>
      <c r="I1575" s="188"/>
    </row>
    <row r="1576" spans="1:9" s="68" customFormat="1" ht="18" hidden="1" customHeight="1">
      <c r="A1576" s="146" t="s">
        <v>1269</v>
      </c>
      <c r="B1576" s="187" t="s">
        <v>1255</v>
      </c>
      <c r="C1576" s="174" t="e">
        <f>IF(COUNTIFS(#REF!,#REF!&amp;"??")&gt;0,SUMIFS(C$4:C$2174,#REF!,#REF!&amp;"??"),SUMIFS(#REF!,#REF!,#REF!))</f>
        <v>#REF!</v>
      </c>
      <c r="D1576" s="174">
        <v>307751</v>
      </c>
      <c r="E1576" s="174">
        <v>329489</v>
      </c>
      <c r="F1576" s="174" t="e">
        <f>IF(COUNTIFS(#REF!,#REF!&amp;"??")&gt;0,SUMIFS(F$4:F$2174,#REF!,#REF!&amp;"??"),SUMIFS(#REF!,#REF!,#REF!))</f>
        <v>#REF!</v>
      </c>
      <c r="G1576" s="175" t="e">
        <f t="shared" si="40"/>
        <v>#REF!</v>
      </c>
      <c r="H1576" s="175" t="e">
        <f t="shared" si="41"/>
        <v>#REF!</v>
      </c>
      <c r="I1576" s="188"/>
    </row>
    <row r="1577" spans="1:9" s="68" customFormat="1" ht="18" hidden="1" customHeight="1">
      <c r="A1577" s="146" t="s">
        <v>1269</v>
      </c>
      <c r="B1577" s="187" t="s">
        <v>1256</v>
      </c>
      <c r="C1577" s="174" t="e">
        <f>IF(COUNTIFS(#REF!,#REF!&amp;"??")&gt;0,SUMIFS(C$4:C$2174,#REF!,#REF!&amp;"??"),SUMIFS(#REF!,#REF!,#REF!))</f>
        <v>#REF!</v>
      </c>
      <c r="D1577" s="174">
        <v>17625</v>
      </c>
      <c r="E1577" s="174">
        <v>15616</v>
      </c>
      <c r="F1577" s="174" t="e">
        <f>IF(COUNTIFS(#REF!,#REF!&amp;"??")&gt;0,SUMIFS(F$4:F$2174,#REF!,#REF!&amp;"??"),SUMIFS(#REF!,#REF!,#REF!))</f>
        <v>#REF!</v>
      </c>
      <c r="G1577" s="175" t="e">
        <f t="shared" si="40"/>
        <v>#REF!</v>
      </c>
      <c r="H1577" s="175" t="e">
        <f t="shared" si="41"/>
        <v>#REF!</v>
      </c>
      <c r="I1577" s="188"/>
    </row>
    <row r="1578" spans="1:9" s="68" customFormat="1" ht="18" hidden="1" customHeight="1">
      <c r="A1578" s="146" t="s">
        <v>1269</v>
      </c>
      <c r="B1578" s="187" t="s">
        <v>1241</v>
      </c>
      <c r="C1578" s="174" t="e">
        <f>IF(COUNTIFS(#REF!,#REF!&amp;"??")&gt;0,SUMIFS(C$4:C$2174,#REF!,#REF!&amp;"??"),SUMIFS(#REF!,#REF!,#REF!))</f>
        <v>#REF!</v>
      </c>
      <c r="D1578" s="174">
        <v>687</v>
      </c>
      <c r="E1578" s="174">
        <v>681</v>
      </c>
      <c r="F1578" s="174" t="e">
        <f>IF(COUNTIFS(#REF!,#REF!&amp;"??")&gt;0,SUMIFS(F$4:F$2174,#REF!,#REF!&amp;"??"),SUMIFS(#REF!,#REF!,#REF!))</f>
        <v>#REF!</v>
      </c>
      <c r="G1578" s="175" t="e">
        <f t="shared" si="40"/>
        <v>#REF!</v>
      </c>
      <c r="H1578" s="175" t="e">
        <f t="shared" si="41"/>
        <v>#REF!</v>
      </c>
      <c r="I1578" s="188"/>
    </row>
    <row r="1579" spans="1:9" s="68" customFormat="1" ht="18" hidden="1" customHeight="1">
      <c r="A1579" s="146" t="s">
        <v>1269</v>
      </c>
      <c r="B1579" s="187" t="s">
        <v>1367</v>
      </c>
      <c r="C1579" s="174" t="e">
        <f>IF(COUNTIFS(#REF!,#REF!&amp;"??")&gt;0,SUMIFS(C$4:C$2174,#REF!,#REF!&amp;"??"),SUMIFS(#REF!,#REF!,#REF!))</f>
        <v>#REF!</v>
      </c>
      <c r="D1579" s="174">
        <v>38173</v>
      </c>
      <c r="E1579" s="174">
        <v>39458</v>
      </c>
      <c r="F1579" s="174" t="e">
        <f>IF(COUNTIFS(#REF!,#REF!&amp;"??")&gt;0,SUMIFS(F$4:F$2174,#REF!,#REF!&amp;"??"),SUMIFS(#REF!,#REF!,#REF!))</f>
        <v>#REF!</v>
      </c>
      <c r="G1579" s="175" t="e">
        <f t="shared" si="40"/>
        <v>#REF!</v>
      </c>
      <c r="H1579" s="175" t="e">
        <f t="shared" si="41"/>
        <v>#REF!</v>
      </c>
      <c r="I1579" s="188"/>
    </row>
    <row r="1580" spans="1:9" s="68" customFormat="1" ht="18" hidden="1" customHeight="1">
      <c r="A1580" s="146" t="s">
        <v>1269</v>
      </c>
      <c r="B1580" s="187" t="s">
        <v>1368</v>
      </c>
      <c r="C1580" s="174" t="e">
        <f>IF(COUNTIFS(#REF!,#REF!&amp;"??")&gt;0,SUMIFS(C$4:C$2174,#REF!,#REF!&amp;"??"),SUMIFS(#REF!,#REF!,#REF!))</f>
        <v>#REF!</v>
      </c>
      <c r="D1580" s="174">
        <v>1204</v>
      </c>
      <c r="E1580" s="174">
        <v>1187</v>
      </c>
      <c r="F1580" s="174" t="e">
        <f>IF(COUNTIFS(#REF!,#REF!&amp;"??")&gt;0,SUMIFS(F$4:F$2174,#REF!,#REF!&amp;"??"),SUMIFS(#REF!,#REF!,#REF!))</f>
        <v>#REF!</v>
      </c>
      <c r="G1580" s="175" t="e">
        <f t="shared" si="40"/>
        <v>#REF!</v>
      </c>
      <c r="H1580" s="175" t="e">
        <f t="shared" si="41"/>
        <v>#REF!</v>
      </c>
      <c r="I1580" s="188"/>
    </row>
    <row r="1581" spans="1:9" s="68" customFormat="1" ht="18" hidden="1" customHeight="1">
      <c r="A1581" s="146" t="s">
        <v>1269</v>
      </c>
      <c r="B1581" s="187" t="s">
        <v>1369</v>
      </c>
      <c r="C1581" s="174" t="e">
        <f>IF(COUNTIFS(#REF!,#REF!&amp;"??")&gt;0,SUMIFS(C$4:C$2174,#REF!,#REF!&amp;"??"),SUMIFS(#REF!,#REF!,#REF!))</f>
        <v>#REF!</v>
      </c>
      <c r="D1581" s="174">
        <v>41793</v>
      </c>
      <c r="E1581" s="174">
        <v>34718</v>
      </c>
      <c r="F1581" s="174" t="e">
        <f>IF(COUNTIFS(#REF!,#REF!&amp;"??")&gt;0,SUMIFS(F$4:F$2174,#REF!,#REF!&amp;"??"),SUMIFS(#REF!,#REF!,#REF!))</f>
        <v>#REF!</v>
      </c>
      <c r="G1581" s="175" t="e">
        <f t="shared" si="40"/>
        <v>#REF!</v>
      </c>
      <c r="H1581" s="175" t="e">
        <f t="shared" si="41"/>
        <v>#REF!</v>
      </c>
      <c r="I1581" s="188"/>
    </row>
    <row r="1582" spans="1:9" s="68" customFormat="1" ht="18" hidden="1" customHeight="1">
      <c r="A1582" s="146" t="s">
        <v>1269</v>
      </c>
      <c r="B1582" s="187" t="s">
        <v>1244</v>
      </c>
      <c r="C1582" s="174" t="e">
        <f>IF(COUNTIFS(#REF!,#REF!&amp;"??")&gt;0,SUMIFS(C$4:C$2174,#REF!,#REF!&amp;"??"),SUMIFS(#REF!,#REF!,#REF!))</f>
        <v>#REF!</v>
      </c>
      <c r="D1582" s="174">
        <v>0</v>
      </c>
      <c r="E1582" s="174">
        <v>0</v>
      </c>
      <c r="F1582" s="174" t="e">
        <f>IF(COUNTIFS(#REF!,#REF!&amp;"??")&gt;0,SUMIFS(F$4:F$2174,#REF!,#REF!&amp;"??"),SUMIFS(#REF!,#REF!,#REF!))</f>
        <v>#REF!</v>
      </c>
      <c r="G1582" s="175">
        <f t="shared" si="40"/>
        <v>0</v>
      </c>
      <c r="H1582" s="175">
        <f t="shared" si="41"/>
        <v>0</v>
      </c>
      <c r="I1582" s="188"/>
    </row>
    <row r="1583" spans="1:9" s="68" customFormat="1" ht="18" hidden="1" customHeight="1">
      <c r="A1583" s="146" t="s">
        <v>1269</v>
      </c>
      <c r="B1583" s="187" t="s">
        <v>1370</v>
      </c>
      <c r="C1583" s="174" t="e">
        <f>IF(COUNTIFS(#REF!,#REF!&amp;"??")&gt;0,SUMIFS(C$4:C$2174,#REF!,#REF!&amp;"??"),SUMIFS(#REF!,#REF!,#REF!))</f>
        <v>#REF!</v>
      </c>
      <c r="D1583" s="174">
        <v>1</v>
      </c>
      <c r="E1583" s="174">
        <v>22</v>
      </c>
      <c r="F1583" s="174" t="e">
        <f>IF(COUNTIFS(#REF!,#REF!&amp;"??")&gt;0,SUMIFS(F$4:F$2174,#REF!,#REF!&amp;"??"),SUMIFS(#REF!,#REF!,#REF!))</f>
        <v>#REF!</v>
      </c>
      <c r="G1583" s="175" t="e">
        <f t="shared" si="40"/>
        <v>#REF!</v>
      </c>
      <c r="H1583" s="175" t="e">
        <f t="shared" si="41"/>
        <v>#REF!</v>
      </c>
      <c r="I1583" s="188"/>
    </row>
    <row r="1584" spans="1:9" s="68" customFormat="1" ht="18" hidden="1" customHeight="1">
      <c r="A1584" s="146" t="s">
        <v>1269</v>
      </c>
      <c r="B1584" s="187" t="s">
        <v>1255</v>
      </c>
      <c r="C1584" s="174" t="e">
        <f>IF(COUNTIFS(#REF!,#REF!&amp;"??")&gt;0,SUMIFS(C$4:C$2174,#REF!,#REF!&amp;"??"),SUMIFS(#REF!,#REF!,#REF!))</f>
        <v>#REF!</v>
      </c>
      <c r="D1584" s="174">
        <v>6949</v>
      </c>
      <c r="E1584" s="174">
        <v>6325</v>
      </c>
      <c r="F1584" s="174" t="e">
        <f>IF(COUNTIFS(#REF!,#REF!&amp;"??")&gt;0,SUMIFS(F$4:F$2174,#REF!,#REF!&amp;"??"),SUMIFS(#REF!,#REF!,#REF!))</f>
        <v>#REF!</v>
      </c>
      <c r="G1584" s="175" t="e">
        <f t="shared" si="40"/>
        <v>#REF!</v>
      </c>
      <c r="H1584" s="175" t="e">
        <f t="shared" si="41"/>
        <v>#REF!</v>
      </c>
      <c r="I1584" s="188"/>
    </row>
    <row r="1585" spans="1:9" s="68" customFormat="1" ht="18" hidden="1" customHeight="1">
      <c r="A1585" s="146" t="s">
        <v>1269</v>
      </c>
      <c r="B1585" s="187" t="s">
        <v>1256</v>
      </c>
      <c r="C1585" s="174" t="e">
        <f>IF(COUNTIFS(#REF!,#REF!&amp;"??")&gt;0,SUMIFS(C$4:C$2174,#REF!,#REF!&amp;"??"),SUMIFS(#REF!,#REF!,#REF!))</f>
        <v>#REF!</v>
      </c>
      <c r="D1585" s="174">
        <v>4635</v>
      </c>
      <c r="E1585" s="174">
        <v>1662</v>
      </c>
      <c r="F1585" s="174" t="e">
        <f>IF(COUNTIFS(#REF!,#REF!&amp;"??")&gt;0,SUMIFS(F$4:F$2174,#REF!,#REF!&amp;"??"),SUMIFS(#REF!,#REF!,#REF!))</f>
        <v>#REF!</v>
      </c>
      <c r="G1585" s="175" t="e">
        <f t="shared" si="40"/>
        <v>#REF!</v>
      </c>
      <c r="H1585" s="175" t="e">
        <f t="shared" si="41"/>
        <v>#REF!</v>
      </c>
      <c r="I1585" s="188" t="s">
        <v>1371</v>
      </c>
    </row>
    <row r="1586" spans="1:9" s="68" customFormat="1" ht="18" hidden="1" customHeight="1">
      <c r="A1586" s="146" t="s">
        <v>1269</v>
      </c>
      <c r="B1586" s="187" t="s">
        <v>1241</v>
      </c>
      <c r="C1586" s="174" t="e">
        <f>IF(COUNTIFS(#REF!,#REF!&amp;"??")&gt;0,SUMIFS(C$4:C$2174,#REF!,#REF!&amp;"??"),SUMIFS(#REF!,#REF!,#REF!))</f>
        <v>#REF!</v>
      </c>
      <c r="D1586" s="174">
        <v>0</v>
      </c>
      <c r="E1586" s="174">
        <v>0</v>
      </c>
      <c r="F1586" s="174" t="e">
        <f>IF(COUNTIFS(#REF!,#REF!&amp;"??")&gt;0,SUMIFS(F$4:F$2174,#REF!,#REF!&amp;"??"),SUMIFS(#REF!,#REF!,#REF!))</f>
        <v>#REF!</v>
      </c>
      <c r="G1586" s="175">
        <f t="shared" si="40"/>
        <v>0</v>
      </c>
      <c r="H1586" s="175">
        <f t="shared" si="41"/>
        <v>0</v>
      </c>
      <c r="I1586" s="188"/>
    </row>
    <row r="1587" spans="1:9" s="68" customFormat="1" ht="18" hidden="1" customHeight="1">
      <c r="A1587" s="146" t="s">
        <v>1269</v>
      </c>
      <c r="B1587" s="187" t="s">
        <v>1372</v>
      </c>
      <c r="C1587" s="174" t="e">
        <f>IF(COUNTIFS(#REF!,#REF!&amp;"??")&gt;0,SUMIFS(C$4:C$2174,#REF!,#REF!&amp;"??"),SUMIFS(#REF!,#REF!,#REF!))</f>
        <v>#REF!</v>
      </c>
      <c r="D1587" s="174">
        <v>230</v>
      </c>
      <c r="E1587" s="174">
        <v>146</v>
      </c>
      <c r="F1587" s="174" t="e">
        <f>IF(COUNTIFS(#REF!,#REF!&amp;"??")&gt;0,SUMIFS(F$4:F$2174,#REF!,#REF!&amp;"??"),SUMIFS(#REF!,#REF!,#REF!))</f>
        <v>#REF!</v>
      </c>
      <c r="G1587" s="175" t="e">
        <f t="shared" si="40"/>
        <v>#REF!</v>
      </c>
      <c r="H1587" s="175" t="e">
        <f t="shared" si="41"/>
        <v>#REF!</v>
      </c>
      <c r="I1587" s="188"/>
    </row>
    <row r="1588" spans="1:9" s="68" customFormat="1" ht="18" hidden="1" customHeight="1">
      <c r="A1588" s="146" t="s">
        <v>1269</v>
      </c>
      <c r="B1588" s="187" t="s">
        <v>1373</v>
      </c>
      <c r="C1588" s="174" t="e">
        <f>IF(COUNTIFS(#REF!,#REF!&amp;"??")&gt;0,SUMIFS(C$4:C$2174,#REF!,#REF!&amp;"??"),SUMIFS(#REF!,#REF!,#REF!))</f>
        <v>#REF!</v>
      </c>
      <c r="D1588" s="174">
        <v>280</v>
      </c>
      <c r="E1588" s="174">
        <v>247</v>
      </c>
      <c r="F1588" s="174" t="e">
        <f>IF(COUNTIFS(#REF!,#REF!&amp;"??")&gt;0,SUMIFS(F$4:F$2174,#REF!,#REF!&amp;"??"),SUMIFS(#REF!,#REF!,#REF!))</f>
        <v>#REF!</v>
      </c>
      <c r="G1588" s="175" t="e">
        <f t="shared" si="40"/>
        <v>#REF!</v>
      </c>
      <c r="H1588" s="175" t="e">
        <f t="shared" si="41"/>
        <v>#REF!</v>
      </c>
      <c r="I1588" s="188"/>
    </row>
    <row r="1589" spans="1:9" s="68" customFormat="1" ht="18" hidden="1" customHeight="1">
      <c r="A1589" s="146" t="s">
        <v>1269</v>
      </c>
      <c r="B1589" s="187" t="s">
        <v>1374</v>
      </c>
      <c r="C1589" s="174" t="e">
        <f>IF(COUNTIFS(#REF!,#REF!&amp;"??")&gt;0,SUMIFS(C$4:C$2174,#REF!,#REF!&amp;"??"),SUMIFS(#REF!,#REF!,#REF!))</f>
        <v>#REF!</v>
      </c>
      <c r="D1589" s="174">
        <v>195</v>
      </c>
      <c r="E1589" s="174">
        <v>167</v>
      </c>
      <c r="F1589" s="174" t="e">
        <f>IF(COUNTIFS(#REF!,#REF!&amp;"??")&gt;0,SUMIFS(F$4:F$2174,#REF!,#REF!&amp;"??"),SUMIFS(#REF!,#REF!,#REF!))</f>
        <v>#REF!</v>
      </c>
      <c r="G1589" s="175" t="e">
        <f t="shared" si="40"/>
        <v>#REF!</v>
      </c>
      <c r="H1589" s="175" t="e">
        <f t="shared" si="41"/>
        <v>#REF!</v>
      </c>
      <c r="I1589" s="188"/>
    </row>
    <row r="1590" spans="1:9" s="68" customFormat="1" ht="18" hidden="1" customHeight="1">
      <c r="A1590" s="146" t="s">
        <v>1269</v>
      </c>
      <c r="B1590" s="187" t="s">
        <v>1375</v>
      </c>
      <c r="C1590" s="174" t="e">
        <f>IF(COUNTIFS(#REF!,#REF!&amp;"??")&gt;0,SUMIFS(C$4:C$2174,#REF!,#REF!&amp;"??"),SUMIFS(#REF!,#REF!,#REF!))</f>
        <v>#REF!</v>
      </c>
      <c r="D1590" s="174">
        <v>286</v>
      </c>
      <c r="E1590" s="174">
        <v>236</v>
      </c>
      <c r="F1590" s="174" t="e">
        <f>IF(COUNTIFS(#REF!,#REF!&amp;"??")&gt;0,SUMIFS(F$4:F$2174,#REF!,#REF!&amp;"??"),SUMIFS(#REF!,#REF!,#REF!))</f>
        <v>#REF!</v>
      </c>
      <c r="G1590" s="175" t="e">
        <f t="shared" si="40"/>
        <v>#REF!</v>
      </c>
      <c r="H1590" s="175" t="e">
        <f t="shared" si="41"/>
        <v>#REF!</v>
      </c>
      <c r="I1590" s="188"/>
    </row>
    <row r="1591" spans="1:9" s="68" customFormat="1" ht="18" hidden="1" customHeight="1">
      <c r="A1591" s="146" t="s">
        <v>1269</v>
      </c>
      <c r="B1591" s="187" t="s">
        <v>1376</v>
      </c>
      <c r="C1591" s="174" t="e">
        <f>IF(COUNTIFS(#REF!,#REF!&amp;"??")&gt;0,SUMIFS(C$4:C$2174,#REF!,#REF!&amp;"??"),SUMIFS(#REF!,#REF!,#REF!))</f>
        <v>#REF!</v>
      </c>
      <c r="D1591" s="174">
        <v>0</v>
      </c>
      <c r="E1591" s="174">
        <v>0</v>
      </c>
      <c r="F1591" s="174" t="e">
        <f>IF(COUNTIFS(#REF!,#REF!&amp;"??")&gt;0,SUMIFS(F$4:F$2174,#REF!,#REF!&amp;"??"),SUMIFS(#REF!,#REF!,#REF!))</f>
        <v>#REF!</v>
      </c>
      <c r="G1591" s="175">
        <f t="shared" si="40"/>
        <v>0</v>
      </c>
      <c r="H1591" s="175">
        <f t="shared" si="41"/>
        <v>0</v>
      </c>
      <c r="I1591" s="188"/>
    </row>
    <row r="1592" spans="1:9" s="68" customFormat="1" ht="18" hidden="1" customHeight="1">
      <c r="A1592" s="146" t="s">
        <v>1269</v>
      </c>
      <c r="B1592" s="187" t="s">
        <v>1377</v>
      </c>
      <c r="C1592" s="174" t="e">
        <f>IF(COUNTIFS(#REF!,#REF!&amp;"??")&gt;0,SUMIFS(C$4:C$2174,#REF!,#REF!&amp;"??"),SUMIFS(#REF!,#REF!,#REF!))</f>
        <v>#REF!</v>
      </c>
      <c r="D1592" s="174">
        <v>0</v>
      </c>
      <c r="E1592" s="174">
        <v>0</v>
      </c>
      <c r="F1592" s="174" t="e">
        <f>IF(COUNTIFS(#REF!,#REF!&amp;"??")&gt;0,SUMIFS(F$4:F$2174,#REF!,#REF!&amp;"??"),SUMIFS(#REF!,#REF!,#REF!))</f>
        <v>#REF!</v>
      </c>
      <c r="G1592" s="175">
        <f t="shared" si="40"/>
        <v>0</v>
      </c>
      <c r="H1592" s="175">
        <f t="shared" si="41"/>
        <v>0</v>
      </c>
      <c r="I1592" s="188"/>
    </row>
    <row r="1593" spans="1:9" s="68" customFormat="1" ht="18" hidden="1" customHeight="1">
      <c r="A1593" s="146" t="s">
        <v>1269</v>
      </c>
      <c r="B1593" s="187" t="s">
        <v>1378</v>
      </c>
      <c r="C1593" s="174" t="e">
        <f>IF(COUNTIFS(#REF!,#REF!&amp;"??")&gt;0,SUMIFS(C$4:C$2174,#REF!,#REF!&amp;"??"),SUMIFS(#REF!,#REF!,#REF!))</f>
        <v>#REF!</v>
      </c>
      <c r="D1593" s="174">
        <v>0</v>
      </c>
      <c r="E1593" s="174">
        <v>4</v>
      </c>
      <c r="F1593" s="174" t="e">
        <f>IF(COUNTIFS(#REF!,#REF!&amp;"??")&gt;0,SUMIFS(F$4:F$2174,#REF!,#REF!&amp;"??"),SUMIFS(#REF!,#REF!,#REF!))</f>
        <v>#REF!</v>
      </c>
      <c r="G1593" s="175" t="e">
        <f t="shared" si="40"/>
        <v>#REF!</v>
      </c>
      <c r="H1593" s="175">
        <f t="shared" si="41"/>
        <v>0</v>
      </c>
      <c r="I1593" s="188" t="s">
        <v>1288</v>
      </c>
    </row>
    <row r="1594" spans="1:9" s="68" customFormat="1" ht="18" hidden="1" customHeight="1">
      <c r="A1594" s="146" t="s">
        <v>1269</v>
      </c>
      <c r="B1594" s="187" t="s">
        <v>1379</v>
      </c>
      <c r="C1594" s="174" t="e">
        <f>IF(COUNTIFS(#REF!,#REF!&amp;"??")&gt;0,SUMIFS(C$4:C$2174,#REF!,#REF!&amp;"??"),SUMIFS(#REF!,#REF!,#REF!))</f>
        <v>#REF!</v>
      </c>
      <c r="D1594" s="174">
        <v>0</v>
      </c>
      <c r="E1594" s="174">
        <v>0</v>
      </c>
      <c r="F1594" s="174" t="e">
        <f>IF(COUNTIFS(#REF!,#REF!&amp;"??")&gt;0,SUMIFS(F$4:F$2174,#REF!,#REF!&amp;"??"),SUMIFS(#REF!,#REF!,#REF!))</f>
        <v>#REF!</v>
      </c>
      <c r="G1594" s="175">
        <f t="shared" si="40"/>
        <v>0</v>
      </c>
      <c r="H1594" s="175">
        <f t="shared" si="41"/>
        <v>0</v>
      </c>
      <c r="I1594" s="188"/>
    </row>
    <row r="1595" spans="1:9" s="68" customFormat="1" ht="18" hidden="1" customHeight="1">
      <c r="A1595" s="146" t="s">
        <v>1269</v>
      </c>
      <c r="B1595" s="187" t="s">
        <v>1244</v>
      </c>
      <c r="C1595" s="174" t="e">
        <f>IF(COUNTIFS(#REF!,#REF!&amp;"??")&gt;0,SUMIFS(C$4:C$2174,#REF!,#REF!&amp;"??"),SUMIFS(#REF!,#REF!,#REF!))</f>
        <v>#REF!</v>
      </c>
      <c r="D1595" s="174">
        <v>764</v>
      </c>
      <c r="E1595" s="174">
        <v>727</v>
      </c>
      <c r="F1595" s="174" t="e">
        <f>IF(COUNTIFS(#REF!,#REF!&amp;"??")&gt;0,SUMIFS(F$4:F$2174,#REF!,#REF!&amp;"??"),SUMIFS(#REF!,#REF!,#REF!))</f>
        <v>#REF!</v>
      </c>
      <c r="G1595" s="175" t="e">
        <f t="shared" si="40"/>
        <v>#REF!</v>
      </c>
      <c r="H1595" s="175" t="e">
        <f t="shared" si="41"/>
        <v>#REF!</v>
      </c>
      <c r="I1595" s="188"/>
    </row>
    <row r="1596" spans="1:9" s="68" customFormat="1" ht="18" hidden="1" customHeight="1">
      <c r="A1596" s="146" t="s">
        <v>1269</v>
      </c>
      <c r="B1596" s="187" t="s">
        <v>1380</v>
      </c>
      <c r="C1596" s="174" t="e">
        <f>IF(COUNTIFS(#REF!,#REF!&amp;"??")&gt;0,SUMIFS(C$4:C$2174,#REF!,#REF!&amp;"??"),SUMIFS(#REF!,#REF!,#REF!))</f>
        <v>#REF!</v>
      </c>
      <c r="D1596" s="174">
        <v>632</v>
      </c>
      <c r="E1596" s="174">
        <v>484</v>
      </c>
      <c r="F1596" s="174" t="e">
        <f>IF(COUNTIFS(#REF!,#REF!&amp;"??")&gt;0,SUMIFS(F$4:F$2174,#REF!,#REF!&amp;"??"),SUMIFS(#REF!,#REF!,#REF!))</f>
        <v>#REF!</v>
      </c>
      <c r="G1596" s="175" t="e">
        <f t="shared" si="40"/>
        <v>#REF!</v>
      </c>
      <c r="H1596" s="175" t="e">
        <f t="shared" si="41"/>
        <v>#REF!</v>
      </c>
      <c r="I1596" s="188"/>
    </row>
    <row r="1597" spans="1:9" s="68" customFormat="1" ht="18" hidden="1" customHeight="1">
      <c r="A1597" s="146" t="s">
        <v>1269</v>
      </c>
      <c r="B1597" s="187" t="s">
        <v>1381</v>
      </c>
      <c r="C1597" s="174" t="e">
        <f>IF(COUNTIFS(#REF!,#REF!&amp;"??")&gt;0,SUMIFS(C$4:C$2174,#REF!,#REF!&amp;"??"),SUMIFS(#REF!,#REF!,#REF!))</f>
        <v>#REF!</v>
      </c>
      <c r="D1597" s="174">
        <v>406956</v>
      </c>
      <c r="E1597" s="174">
        <v>390794</v>
      </c>
      <c r="F1597" s="174" t="e">
        <f>IF(COUNTIFS(#REF!,#REF!&amp;"??")&gt;0,SUMIFS(F$4:F$2174,#REF!,#REF!&amp;"??"),SUMIFS(#REF!,#REF!,#REF!))</f>
        <v>#REF!</v>
      </c>
      <c r="G1597" s="175" t="e">
        <f t="shared" si="40"/>
        <v>#REF!</v>
      </c>
      <c r="H1597" s="175" t="e">
        <f t="shared" si="41"/>
        <v>#REF!</v>
      </c>
      <c r="I1597" s="188"/>
    </row>
    <row r="1598" spans="1:9" s="68" customFormat="1" ht="18" hidden="1" customHeight="1">
      <c r="A1598" s="146" t="s">
        <v>1269</v>
      </c>
      <c r="B1598" s="187" t="s">
        <v>1255</v>
      </c>
      <c r="C1598" s="174" t="e">
        <f>IF(COUNTIFS(#REF!,#REF!&amp;"??")&gt;0,SUMIFS(C$4:C$2174,#REF!,#REF!&amp;"??"),SUMIFS(#REF!,#REF!,#REF!))</f>
        <v>#REF!</v>
      </c>
      <c r="D1598" s="174">
        <v>317892</v>
      </c>
      <c r="E1598" s="174">
        <v>322770</v>
      </c>
      <c r="F1598" s="174" t="e">
        <f>IF(COUNTIFS(#REF!,#REF!&amp;"??")&gt;0,SUMIFS(F$4:F$2174,#REF!,#REF!&amp;"??"),SUMIFS(#REF!,#REF!,#REF!))</f>
        <v>#REF!</v>
      </c>
      <c r="G1598" s="175" t="e">
        <f t="shared" si="40"/>
        <v>#REF!</v>
      </c>
      <c r="H1598" s="175" t="e">
        <f t="shared" si="41"/>
        <v>#REF!</v>
      </c>
      <c r="I1598" s="188"/>
    </row>
    <row r="1599" spans="1:9" s="68" customFormat="1" ht="18" hidden="1" customHeight="1">
      <c r="A1599" s="146" t="s">
        <v>1269</v>
      </c>
      <c r="B1599" s="187" t="s">
        <v>1256</v>
      </c>
      <c r="C1599" s="174" t="e">
        <f>IF(COUNTIFS(#REF!,#REF!&amp;"??")&gt;0,SUMIFS(C$4:C$2174,#REF!,#REF!&amp;"??"),SUMIFS(#REF!,#REF!,#REF!))</f>
        <v>#REF!</v>
      </c>
      <c r="D1599" s="174">
        <v>20185</v>
      </c>
      <c r="E1599" s="174">
        <v>24147</v>
      </c>
      <c r="F1599" s="174" t="e">
        <f>IF(COUNTIFS(#REF!,#REF!&amp;"??")&gt;0,SUMIFS(F$4:F$2174,#REF!,#REF!&amp;"??"),SUMIFS(#REF!,#REF!,#REF!))</f>
        <v>#REF!</v>
      </c>
      <c r="G1599" s="175" t="e">
        <f t="shared" si="40"/>
        <v>#REF!</v>
      </c>
      <c r="H1599" s="175" t="e">
        <f t="shared" si="41"/>
        <v>#REF!</v>
      </c>
      <c r="I1599" s="188"/>
    </row>
    <row r="1600" spans="1:9" s="68" customFormat="1" ht="18" hidden="1" customHeight="1">
      <c r="A1600" s="146" t="s">
        <v>1269</v>
      </c>
      <c r="B1600" s="187" t="s">
        <v>1241</v>
      </c>
      <c r="C1600" s="174" t="e">
        <f>IF(COUNTIFS(#REF!,#REF!&amp;"??")&gt;0,SUMIFS(C$4:C$2174,#REF!,#REF!&amp;"??"),SUMIFS(#REF!,#REF!,#REF!))</f>
        <v>#REF!</v>
      </c>
      <c r="D1600" s="174">
        <v>0</v>
      </c>
      <c r="E1600" s="174">
        <v>313</v>
      </c>
      <c r="F1600" s="174" t="e">
        <f>IF(COUNTIFS(#REF!,#REF!&amp;"??")&gt;0,SUMIFS(F$4:F$2174,#REF!,#REF!&amp;"??"),SUMIFS(#REF!,#REF!,#REF!))</f>
        <v>#REF!</v>
      </c>
      <c r="G1600" s="175" t="e">
        <f t="shared" si="40"/>
        <v>#REF!</v>
      </c>
      <c r="H1600" s="175">
        <f t="shared" si="41"/>
        <v>0</v>
      </c>
      <c r="I1600" s="188" t="s">
        <v>1288</v>
      </c>
    </row>
    <row r="1601" spans="1:9" s="68" customFormat="1" ht="18" hidden="1" customHeight="1">
      <c r="A1601" s="146" t="s">
        <v>1269</v>
      </c>
      <c r="B1601" s="187" t="s">
        <v>1382</v>
      </c>
      <c r="C1601" s="174" t="e">
        <f>IF(COUNTIFS(#REF!,#REF!&amp;"??")&gt;0,SUMIFS(C$4:C$2174,#REF!,#REF!&amp;"??"),SUMIFS(#REF!,#REF!,#REF!))</f>
        <v>#REF!</v>
      </c>
      <c r="D1601" s="174">
        <v>22377</v>
      </c>
      <c r="E1601" s="174">
        <v>24045</v>
      </c>
      <c r="F1601" s="174" t="e">
        <f>IF(COUNTIFS(#REF!,#REF!&amp;"??")&gt;0,SUMIFS(F$4:F$2174,#REF!,#REF!&amp;"??"),SUMIFS(#REF!,#REF!,#REF!))</f>
        <v>#REF!</v>
      </c>
      <c r="G1601" s="175" t="e">
        <f t="shared" si="40"/>
        <v>#REF!</v>
      </c>
      <c r="H1601" s="175" t="e">
        <f t="shared" si="41"/>
        <v>#REF!</v>
      </c>
      <c r="I1601" s="188"/>
    </row>
    <row r="1602" spans="1:9" s="68" customFormat="1" ht="18" hidden="1" customHeight="1">
      <c r="A1602" s="146" t="s">
        <v>1269</v>
      </c>
      <c r="B1602" s="187" t="s">
        <v>1383</v>
      </c>
      <c r="C1602" s="174" t="e">
        <f>IF(COUNTIFS(#REF!,#REF!&amp;"??")&gt;0,SUMIFS(C$4:C$2174,#REF!,#REF!&amp;"??"),SUMIFS(#REF!,#REF!,#REF!))</f>
        <v>#REF!</v>
      </c>
      <c r="D1602" s="174">
        <v>4272</v>
      </c>
      <c r="E1602" s="174">
        <v>4876</v>
      </c>
      <c r="F1602" s="174" t="e">
        <f>IF(COUNTIFS(#REF!,#REF!&amp;"??")&gt;0,SUMIFS(F$4:F$2174,#REF!,#REF!&amp;"??"),SUMIFS(#REF!,#REF!,#REF!))</f>
        <v>#REF!</v>
      </c>
      <c r="G1602" s="175" t="e">
        <f t="shared" si="40"/>
        <v>#REF!</v>
      </c>
      <c r="H1602" s="175" t="e">
        <f t="shared" si="41"/>
        <v>#REF!</v>
      </c>
      <c r="I1602" s="188"/>
    </row>
    <row r="1603" spans="1:9" s="68" customFormat="1" ht="18" hidden="1" customHeight="1">
      <c r="A1603" s="146" t="s">
        <v>1269</v>
      </c>
      <c r="B1603" s="187" t="s">
        <v>1384</v>
      </c>
      <c r="C1603" s="174" t="e">
        <f>IF(COUNTIFS(#REF!,#REF!&amp;"??")&gt;0,SUMIFS(C$4:C$2174,#REF!,#REF!&amp;"??"),SUMIFS(#REF!,#REF!,#REF!))</f>
        <v>#REF!</v>
      </c>
      <c r="D1603" s="174">
        <v>42230</v>
      </c>
      <c r="E1603" s="174">
        <v>14326</v>
      </c>
      <c r="F1603" s="174" t="e">
        <f>IF(COUNTIFS(#REF!,#REF!&amp;"??")&gt;0,SUMIFS(F$4:F$2174,#REF!,#REF!&amp;"??"),SUMIFS(#REF!,#REF!,#REF!))</f>
        <v>#REF!</v>
      </c>
      <c r="G1603" s="175" t="e">
        <f t="shared" si="40"/>
        <v>#REF!</v>
      </c>
      <c r="H1603" s="175" t="e">
        <f t="shared" si="41"/>
        <v>#REF!</v>
      </c>
      <c r="I1603" s="188"/>
    </row>
    <row r="1604" spans="1:9" s="68" customFormat="1" ht="18" hidden="1" customHeight="1">
      <c r="A1604" s="146" t="s">
        <v>1269</v>
      </c>
      <c r="B1604" s="187" t="s">
        <v>1244</v>
      </c>
      <c r="C1604" s="174" t="e">
        <f>IF(COUNTIFS(#REF!,#REF!&amp;"??")&gt;0,SUMIFS(C$4:C$2174,#REF!,#REF!&amp;"??"),SUMIFS(#REF!,#REF!,#REF!))</f>
        <v>#REF!</v>
      </c>
      <c r="D1604" s="174">
        <v>0</v>
      </c>
      <c r="E1604" s="174">
        <v>0</v>
      </c>
      <c r="F1604" s="174" t="e">
        <f>IF(COUNTIFS(#REF!,#REF!&amp;"??")&gt;0,SUMIFS(F$4:F$2174,#REF!,#REF!&amp;"??"),SUMIFS(#REF!,#REF!,#REF!))</f>
        <v>#REF!</v>
      </c>
      <c r="G1604" s="175">
        <f t="shared" si="40"/>
        <v>0</v>
      </c>
      <c r="H1604" s="175">
        <f t="shared" si="41"/>
        <v>0</v>
      </c>
      <c r="I1604" s="188"/>
    </row>
    <row r="1605" spans="1:9" s="68" customFormat="1" ht="18" hidden="1" customHeight="1">
      <c r="A1605" s="146" t="s">
        <v>1269</v>
      </c>
      <c r="B1605" s="187" t="s">
        <v>1385</v>
      </c>
      <c r="C1605" s="174" t="e">
        <f>IF(COUNTIFS(#REF!,#REF!&amp;"??")&gt;0,SUMIFS(C$4:C$2174,#REF!,#REF!&amp;"??"),SUMIFS(#REF!,#REF!,#REF!))</f>
        <v>#REF!</v>
      </c>
      <c r="D1605" s="174">
        <v>0</v>
      </c>
      <c r="E1605" s="174">
        <v>317</v>
      </c>
      <c r="F1605" s="174" t="e">
        <f>IF(COUNTIFS(#REF!,#REF!&amp;"??")&gt;0,SUMIFS(F$4:F$2174,#REF!,#REF!&amp;"??"),SUMIFS(#REF!,#REF!,#REF!))</f>
        <v>#REF!</v>
      </c>
      <c r="G1605" s="175" t="e">
        <f t="shared" si="40"/>
        <v>#REF!</v>
      </c>
      <c r="H1605" s="175">
        <f t="shared" si="41"/>
        <v>0</v>
      </c>
      <c r="I1605" s="188" t="s">
        <v>1288</v>
      </c>
    </row>
    <row r="1606" spans="1:9" s="68" customFormat="1" ht="18" hidden="1" customHeight="1">
      <c r="A1606" s="146" t="s">
        <v>1269</v>
      </c>
      <c r="B1606" s="187" t="s">
        <v>1386</v>
      </c>
      <c r="C1606" s="174" t="e">
        <f>IF(COUNTIFS(#REF!,#REF!&amp;"??")&gt;0,SUMIFS(C$4:C$2174,#REF!,#REF!&amp;"??"),SUMIFS(#REF!,#REF!,#REF!))</f>
        <v>#REF!</v>
      </c>
      <c r="D1606" s="174">
        <v>34745</v>
      </c>
      <c r="E1606" s="174">
        <v>34004</v>
      </c>
      <c r="F1606" s="174" t="e">
        <f>IF(COUNTIFS(#REF!,#REF!&amp;"??")&gt;0,SUMIFS(F$4:F$2174,#REF!,#REF!&amp;"??"),SUMIFS(#REF!,#REF!,#REF!))</f>
        <v>#REF!</v>
      </c>
      <c r="G1606" s="175" t="e">
        <f t="shared" si="40"/>
        <v>#REF!</v>
      </c>
      <c r="H1606" s="175" t="e">
        <f t="shared" si="41"/>
        <v>#REF!</v>
      </c>
      <c r="I1606" s="188"/>
    </row>
    <row r="1607" spans="1:9" s="68" customFormat="1" ht="18" hidden="1" customHeight="1">
      <c r="A1607" s="146" t="s">
        <v>1269</v>
      </c>
      <c r="B1607" s="187" t="s">
        <v>1255</v>
      </c>
      <c r="C1607" s="174" t="e">
        <f>IF(COUNTIFS(#REF!,#REF!&amp;"??")&gt;0,SUMIFS(C$4:C$2174,#REF!,#REF!&amp;"??"),SUMIFS(#REF!,#REF!,#REF!))</f>
        <v>#REF!</v>
      </c>
      <c r="D1607" s="174">
        <v>23667</v>
      </c>
      <c r="E1607" s="174">
        <v>23416</v>
      </c>
      <c r="F1607" s="174" t="e">
        <f>IF(COUNTIFS(#REF!,#REF!&amp;"??")&gt;0,SUMIFS(F$4:F$2174,#REF!,#REF!&amp;"??"),SUMIFS(#REF!,#REF!,#REF!))</f>
        <v>#REF!</v>
      </c>
      <c r="G1607" s="175" t="e">
        <f t="shared" si="40"/>
        <v>#REF!</v>
      </c>
      <c r="H1607" s="175" t="e">
        <f t="shared" si="41"/>
        <v>#REF!</v>
      </c>
      <c r="I1607" s="188"/>
    </row>
    <row r="1608" spans="1:9" s="68" customFormat="1" ht="18" hidden="1" customHeight="1">
      <c r="A1608" s="146" t="s">
        <v>1269</v>
      </c>
      <c r="B1608" s="187" t="s">
        <v>1256</v>
      </c>
      <c r="C1608" s="174" t="e">
        <f>IF(COUNTIFS(#REF!,#REF!&amp;"??")&gt;0,SUMIFS(C$4:C$2174,#REF!,#REF!&amp;"??"),SUMIFS(#REF!,#REF!,#REF!))</f>
        <v>#REF!</v>
      </c>
      <c r="D1608" s="174">
        <v>3318</v>
      </c>
      <c r="E1608" s="174">
        <v>2776</v>
      </c>
      <c r="F1608" s="174" t="e">
        <f>IF(COUNTIFS(#REF!,#REF!&amp;"??")&gt;0,SUMIFS(F$4:F$2174,#REF!,#REF!&amp;"??"),SUMIFS(#REF!,#REF!,#REF!))</f>
        <v>#REF!</v>
      </c>
      <c r="G1608" s="175" t="e">
        <f t="shared" si="40"/>
        <v>#REF!</v>
      </c>
      <c r="H1608" s="175" t="e">
        <f t="shared" si="41"/>
        <v>#REF!</v>
      </c>
      <c r="I1608" s="188"/>
    </row>
    <row r="1609" spans="1:9" s="68" customFormat="1" ht="18" hidden="1" customHeight="1">
      <c r="A1609" s="146" t="s">
        <v>1269</v>
      </c>
      <c r="B1609" s="187" t="s">
        <v>1241</v>
      </c>
      <c r="C1609" s="174" t="e">
        <f>IF(COUNTIFS(#REF!,#REF!&amp;"??")&gt;0,SUMIFS(C$4:C$2174,#REF!,#REF!&amp;"??"),SUMIFS(#REF!,#REF!,#REF!))</f>
        <v>#REF!</v>
      </c>
      <c r="D1609" s="174">
        <v>0</v>
      </c>
      <c r="E1609" s="174">
        <v>0</v>
      </c>
      <c r="F1609" s="174" t="e">
        <f>IF(COUNTIFS(#REF!,#REF!&amp;"??")&gt;0,SUMIFS(F$4:F$2174,#REF!,#REF!&amp;"??"),SUMIFS(#REF!,#REF!,#REF!))</f>
        <v>#REF!</v>
      </c>
      <c r="G1609" s="175">
        <f t="shared" si="40"/>
        <v>0</v>
      </c>
      <c r="H1609" s="175">
        <f t="shared" si="41"/>
        <v>0</v>
      </c>
      <c r="I1609" s="188"/>
    </row>
    <row r="1610" spans="1:9" s="68" customFormat="1" ht="18" hidden="1" customHeight="1">
      <c r="A1610" s="146" t="s">
        <v>1269</v>
      </c>
      <c r="B1610" s="187" t="s">
        <v>1387</v>
      </c>
      <c r="C1610" s="174" t="e">
        <f>IF(COUNTIFS(#REF!,#REF!&amp;"??")&gt;0,SUMIFS(C$4:C$2174,#REF!,#REF!&amp;"??"),SUMIFS(#REF!,#REF!,#REF!))</f>
        <v>#REF!</v>
      </c>
      <c r="D1610" s="174">
        <v>6891</v>
      </c>
      <c r="E1610" s="174">
        <v>6812</v>
      </c>
      <c r="F1610" s="174" t="e">
        <f>IF(COUNTIFS(#REF!,#REF!&amp;"??")&gt;0,SUMIFS(F$4:F$2174,#REF!,#REF!&amp;"??"),SUMIFS(#REF!,#REF!,#REF!))</f>
        <v>#REF!</v>
      </c>
      <c r="G1610" s="175" t="e">
        <f t="shared" si="40"/>
        <v>#REF!</v>
      </c>
      <c r="H1610" s="175" t="e">
        <f t="shared" si="41"/>
        <v>#REF!</v>
      </c>
      <c r="I1610" s="188"/>
    </row>
    <row r="1611" spans="1:9" s="68" customFormat="1" ht="18" hidden="1" customHeight="1">
      <c r="A1611" s="146" t="s">
        <v>1269</v>
      </c>
      <c r="B1611" s="187" t="s">
        <v>1388</v>
      </c>
      <c r="C1611" s="174" t="e">
        <f>IF(COUNTIFS(#REF!,#REF!&amp;"??")&gt;0,SUMIFS(C$4:C$2174,#REF!,#REF!&amp;"??"),SUMIFS(#REF!,#REF!,#REF!))</f>
        <v>#REF!</v>
      </c>
      <c r="D1611" s="174">
        <v>0</v>
      </c>
      <c r="E1611" s="174">
        <v>0</v>
      </c>
      <c r="F1611" s="174" t="e">
        <f>IF(COUNTIFS(#REF!,#REF!&amp;"??")&gt;0,SUMIFS(F$4:F$2174,#REF!,#REF!&amp;"??"),SUMIFS(#REF!,#REF!,#REF!))</f>
        <v>#REF!</v>
      </c>
      <c r="G1611" s="175">
        <f t="shared" si="40"/>
        <v>0</v>
      </c>
      <c r="H1611" s="175">
        <f t="shared" si="41"/>
        <v>0</v>
      </c>
      <c r="I1611" s="188"/>
    </row>
    <row r="1612" spans="1:9" s="68" customFormat="1" ht="18" hidden="1" customHeight="1">
      <c r="A1612" s="146" t="s">
        <v>1269</v>
      </c>
      <c r="B1612" s="187" t="s">
        <v>1389</v>
      </c>
      <c r="C1612" s="174" t="e">
        <f>IF(COUNTIFS(#REF!,#REF!&amp;"??")&gt;0,SUMIFS(C$4:C$2174,#REF!,#REF!&amp;"??"),SUMIFS(#REF!,#REF!,#REF!))</f>
        <v>#REF!</v>
      </c>
      <c r="D1612" s="174">
        <v>869</v>
      </c>
      <c r="E1612" s="174">
        <v>1000</v>
      </c>
      <c r="F1612" s="174" t="e">
        <f>IF(COUNTIFS(#REF!,#REF!&amp;"??")&gt;0,SUMIFS(F$4:F$2174,#REF!,#REF!&amp;"??"),SUMIFS(#REF!,#REF!,#REF!))</f>
        <v>#REF!</v>
      </c>
      <c r="G1612" s="175" t="e">
        <f t="shared" si="40"/>
        <v>#REF!</v>
      </c>
      <c r="H1612" s="175" t="e">
        <f t="shared" si="41"/>
        <v>#REF!</v>
      </c>
      <c r="I1612" s="188"/>
    </row>
    <row r="1613" spans="1:9" s="68" customFormat="1" ht="18" hidden="1" customHeight="1">
      <c r="A1613" s="146" t="s">
        <v>1269</v>
      </c>
      <c r="B1613" s="187" t="s">
        <v>1244</v>
      </c>
      <c r="C1613" s="174" t="e">
        <f>IF(COUNTIFS(#REF!,#REF!&amp;"??")&gt;0,SUMIFS(C$4:C$2174,#REF!,#REF!&amp;"??"),SUMIFS(#REF!,#REF!,#REF!))</f>
        <v>#REF!</v>
      </c>
      <c r="D1613" s="174">
        <v>0</v>
      </c>
      <c r="E1613" s="174">
        <v>0</v>
      </c>
      <c r="F1613" s="174" t="e">
        <f>IF(COUNTIFS(#REF!,#REF!&amp;"??")&gt;0,SUMIFS(F$4:F$2174,#REF!,#REF!&amp;"??"),SUMIFS(#REF!,#REF!,#REF!))</f>
        <v>#REF!</v>
      </c>
      <c r="G1613" s="175">
        <f t="shared" si="40"/>
        <v>0</v>
      </c>
      <c r="H1613" s="175">
        <f t="shared" si="41"/>
        <v>0</v>
      </c>
      <c r="I1613" s="188"/>
    </row>
    <row r="1614" spans="1:9" s="68" customFormat="1" ht="18" hidden="1" customHeight="1">
      <c r="A1614" s="146" t="s">
        <v>1269</v>
      </c>
      <c r="B1614" s="187" t="s">
        <v>1390</v>
      </c>
      <c r="C1614" s="174" t="e">
        <f>IF(COUNTIFS(#REF!,#REF!&amp;"??")&gt;0,SUMIFS(C$4:C$2174,#REF!,#REF!&amp;"??"),SUMIFS(#REF!,#REF!,#REF!))</f>
        <v>#REF!</v>
      </c>
      <c r="D1614" s="174">
        <v>0</v>
      </c>
      <c r="E1614" s="174">
        <v>0</v>
      </c>
      <c r="F1614" s="174" t="e">
        <f>IF(COUNTIFS(#REF!,#REF!&amp;"??")&gt;0,SUMIFS(F$4:F$2174,#REF!,#REF!&amp;"??"),SUMIFS(#REF!,#REF!,#REF!))</f>
        <v>#REF!</v>
      </c>
      <c r="G1614" s="175">
        <f t="shared" si="40"/>
        <v>0</v>
      </c>
      <c r="H1614" s="175">
        <f t="shared" si="41"/>
        <v>0</v>
      </c>
      <c r="I1614" s="188"/>
    </row>
    <row r="1615" spans="1:9" s="68" customFormat="1" ht="18" hidden="1" customHeight="1">
      <c r="A1615" s="146" t="s">
        <v>1269</v>
      </c>
      <c r="B1615" s="187" t="s">
        <v>1391</v>
      </c>
      <c r="C1615" s="174" t="e">
        <f>IF(COUNTIFS(#REF!,#REF!&amp;"??")&gt;0,SUMIFS(C$4:C$2174,#REF!,#REF!&amp;"??"),SUMIFS(#REF!,#REF!,#REF!))</f>
        <v>#REF!</v>
      </c>
      <c r="D1615" s="174">
        <v>1997</v>
      </c>
      <c r="E1615" s="174">
        <v>1340</v>
      </c>
      <c r="F1615" s="174" t="e">
        <f>IF(COUNTIFS(#REF!,#REF!&amp;"??")&gt;0,SUMIFS(F$4:F$2174,#REF!,#REF!&amp;"??"),SUMIFS(#REF!,#REF!,#REF!))</f>
        <v>#REF!</v>
      </c>
      <c r="G1615" s="175" t="e">
        <f t="shared" si="40"/>
        <v>#REF!</v>
      </c>
      <c r="H1615" s="175" t="e">
        <f t="shared" si="41"/>
        <v>#REF!</v>
      </c>
      <c r="I1615" s="188"/>
    </row>
    <row r="1616" spans="1:9" s="68" customFormat="1" ht="18" hidden="1" customHeight="1">
      <c r="A1616" s="146" t="s">
        <v>1269</v>
      </c>
      <c r="B1616" s="187" t="s">
        <v>1255</v>
      </c>
      <c r="C1616" s="174" t="e">
        <f>IF(COUNTIFS(#REF!,#REF!&amp;"??")&gt;0,SUMIFS(C$4:C$2174,#REF!,#REF!&amp;"??"),SUMIFS(#REF!,#REF!,#REF!))</f>
        <v>#REF!</v>
      </c>
      <c r="D1616" s="174">
        <v>786</v>
      </c>
      <c r="E1616" s="174">
        <v>786</v>
      </c>
      <c r="F1616" s="174" t="e">
        <f>IF(COUNTIFS(#REF!,#REF!&amp;"??")&gt;0,SUMIFS(F$4:F$2174,#REF!,#REF!&amp;"??"),SUMIFS(#REF!,#REF!,#REF!))</f>
        <v>#REF!</v>
      </c>
      <c r="G1616" s="175" t="e">
        <f t="shared" si="40"/>
        <v>#REF!</v>
      </c>
      <c r="H1616" s="175" t="e">
        <f t="shared" si="41"/>
        <v>#REF!</v>
      </c>
      <c r="I1616" s="188"/>
    </row>
    <row r="1617" spans="1:9" s="68" customFormat="1" ht="18" hidden="1" customHeight="1">
      <c r="A1617" s="146" t="s">
        <v>1269</v>
      </c>
      <c r="B1617" s="187" t="s">
        <v>1256</v>
      </c>
      <c r="C1617" s="174" t="e">
        <f>IF(COUNTIFS(#REF!,#REF!&amp;"??")&gt;0,SUMIFS(C$4:C$2174,#REF!,#REF!&amp;"??"),SUMIFS(#REF!,#REF!,#REF!))</f>
        <v>#REF!</v>
      </c>
      <c r="D1617" s="174">
        <v>1211</v>
      </c>
      <c r="E1617" s="174">
        <v>554</v>
      </c>
      <c r="F1617" s="174" t="e">
        <f>IF(COUNTIFS(#REF!,#REF!&amp;"??")&gt;0,SUMIFS(F$4:F$2174,#REF!,#REF!&amp;"??"),SUMIFS(#REF!,#REF!,#REF!))</f>
        <v>#REF!</v>
      </c>
      <c r="G1617" s="175" t="e">
        <f t="shared" si="40"/>
        <v>#REF!</v>
      </c>
      <c r="H1617" s="175" t="e">
        <f t="shared" si="41"/>
        <v>#REF!</v>
      </c>
      <c r="I1617" s="188"/>
    </row>
    <row r="1618" spans="1:9" s="68" customFormat="1" ht="18" hidden="1" customHeight="1">
      <c r="A1618" s="146" t="s">
        <v>1269</v>
      </c>
      <c r="B1618" s="187" t="s">
        <v>1241</v>
      </c>
      <c r="C1618" s="174" t="e">
        <f>IF(COUNTIFS(#REF!,#REF!&amp;"??")&gt;0,SUMIFS(C$4:C$2174,#REF!,#REF!&amp;"??"),SUMIFS(#REF!,#REF!,#REF!))</f>
        <v>#REF!</v>
      </c>
      <c r="D1618" s="174">
        <v>0</v>
      </c>
      <c r="E1618" s="174">
        <v>0</v>
      </c>
      <c r="F1618" s="174" t="e">
        <f>IF(COUNTIFS(#REF!,#REF!&amp;"??")&gt;0,SUMIFS(F$4:F$2174,#REF!,#REF!&amp;"??"),SUMIFS(#REF!,#REF!,#REF!))</f>
        <v>#REF!</v>
      </c>
      <c r="G1618" s="175">
        <f t="shared" si="40"/>
        <v>0</v>
      </c>
      <c r="H1618" s="175">
        <f t="shared" si="41"/>
        <v>0</v>
      </c>
      <c r="I1618" s="188"/>
    </row>
    <row r="1619" spans="1:9" s="68" customFormat="1" ht="18" hidden="1" customHeight="1">
      <c r="A1619" s="146" t="s">
        <v>1269</v>
      </c>
      <c r="B1619" s="187" t="s">
        <v>1392</v>
      </c>
      <c r="C1619" s="174" t="e">
        <f>IF(COUNTIFS(#REF!,#REF!&amp;"??")&gt;0,SUMIFS(C$4:C$2174,#REF!,#REF!&amp;"??"),SUMIFS(#REF!,#REF!,#REF!))</f>
        <v>#REF!</v>
      </c>
      <c r="D1619" s="174">
        <v>0</v>
      </c>
      <c r="E1619" s="174">
        <v>0</v>
      </c>
      <c r="F1619" s="174" t="e">
        <f>IF(COUNTIFS(#REF!,#REF!&amp;"??")&gt;0,SUMIFS(F$4:F$2174,#REF!,#REF!&amp;"??"),SUMIFS(#REF!,#REF!,#REF!))</f>
        <v>#REF!</v>
      </c>
      <c r="G1619" s="175">
        <f t="shared" si="40"/>
        <v>0</v>
      </c>
      <c r="H1619" s="175">
        <f t="shared" si="41"/>
        <v>0</v>
      </c>
      <c r="I1619" s="188"/>
    </row>
    <row r="1620" spans="1:9" s="68" customFormat="1" ht="18" hidden="1" customHeight="1">
      <c r="A1620" s="146" t="s">
        <v>1269</v>
      </c>
      <c r="B1620" s="187" t="s">
        <v>1393</v>
      </c>
      <c r="C1620" s="174" t="e">
        <f>IF(COUNTIFS(#REF!,#REF!&amp;"??")&gt;0,SUMIFS(C$4:C$2174,#REF!,#REF!&amp;"??"),SUMIFS(#REF!,#REF!,#REF!))</f>
        <v>#REF!</v>
      </c>
      <c r="D1620" s="174">
        <v>0</v>
      </c>
      <c r="E1620" s="174">
        <v>0</v>
      </c>
      <c r="F1620" s="174" t="e">
        <f>IF(COUNTIFS(#REF!,#REF!&amp;"??")&gt;0,SUMIFS(F$4:F$2174,#REF!,#REF!&amp;"??"),SUMIFS(#REF!,#REF!,#REF!))</f>
        <v>#REF!</v>
      </c>
      <c r="G1620" s="175">
        <f t="shared" si="40"/>
        <v>0</v>
      </c>
      <c r="H1620" s="175">
        <f t="shared" si="41"/>
        <v>0</v>
      </c>
      <c r="I1620" s="188"/>
    </row>
    <row r="1621" spans="1:9" s="68" customFormat="1" ht="18" hidden="1" customHeight="1">
      <c r="A1621" s="146" t="s">
        <v>1269</v>
      </c>
      <c r="B1621" s="187" t="s">
        <v>1244</v>
      </c>
      <c r="C1621" s="174" t="e">
        <f>IF(COUNTIFS(#REF!,#REF!&amp;"??")&gt;0,SUMIFS(C$4:C$2174,#REF!,#REF!&amp;"??"),SUMIFS(#REF!,#REF!,#REF!))</f>
        <v>#REF!</v>
      </c>
      <c r="D1621" s="174">
        <v>0</v>
      </c>
      <c r="E1621" s="174">
        <v>0</v>
      </c>
      <c r="F1621" s="174" t="e">
        <f>IF(COUNTIFS(#REF!,#REF!&amp;"??")&gt;0,SUMIFS(F$4:F$2174,#REF!,#REF!&amp;"??"),SUMIFS(#REF!,#REF!,#REF!))</f>
        <v>#REF!</v>
      </c>
      <c r="G1621" s="175">
        <f t="shared" si="40"/>
        <v>0</v>
      </c>
      <c r="H1621" s="175">
        <f t="shared" si="41"/>
        <v>0</v>
      </c>
      <c r="I1621" s="188"/>
    </row>
    <row r="1622" spans="1:9" s="68" customFormat="1" ht="18" hidden="1" customHeight="1">
      <c r="A1622" s="146" t="s">
        <v>1269</v>
      </c>
      <c r="B1622" s="187" t="s">
        <v>1394</v>
      </c>
      <c r="C1622" s="174" t="e">
        <f>IF(COUNTIFS(#REF!,#REF!&amp;"??")&gt;0,SUMIFS(C$4:C$2174,#REF!,#REF!&amp;"??"),SUMIFS(#REF!,#REF!,#REF!))</f>
        <v>#REF!</v>
      </c>
      <c r="D1622" s="174">
        <v>0</v>
      </c>
      <c r="E1622" s="174">
        <v>0</v>
      </c>
      <c r="F1622" s="174" t="e">
        <f>IF(COUNTIFS(#REF!,#REF!&amp;"??")&gt;0,SUMIFS(F$4:F$2174,#REF!,#REF!&amp;"??"),SUMIFS(#REF!,#REF!,#REF!))</f>
        <v>#REF!</v>
      </c>
      <c r="G1622" s="175">
        <f t="shared" si="40"/>
        <v>0</v>
      </c>
      <c r="H1622" s="175">
        <f t="shared" si="41"/>
        <v>0</v>
      </c>
      <c r="I1622" s="188"/>
    </row>
    <row r="1623" spans="1:9" s="68" customFormat="1" ht="18" hidden="1" customHeight="1">
      <c r="A1623" s="146" t="s">
        <v>1269</v>
      </c>
      <c r="B1623" s="187" t="s">
        <v>1395</v>
      </c>
      <c r="C1623" s="174" t="e">
        <f>IF(COUNTIFS(#REF!,#REF!&amp;"??")&gt;0,SUMIFS(C$4:C$2174,#REF!,#REF!&amp;"??"),SUMIFS(#REF!,#REF!,#REF!))</f>
        <v>#REF!</v>
      </c>
      <c r="D1623" s="174">
        <v>0</v>
      </c>
      <c r="E1623" s="174">
        <v>0</v>
      </c>
      <c r="F1623" s="174" t="e">
        <f>IF(COUNTIFS(#REF!,#REF!&amp;"??")&gt;0,SUMIFS(F$4:F$2174,#REF!,#REF!&amp;"??"),SUMIFS(#REF!,#REF!,#REF!))</f>
        <v>#REF!</v>
      </c>
      <c r="G1623" s="175">
        <f t="shared" si="40"/>
        <v>0</v>
      </c>
      <c r="H1623" s="175">
        <f t="shared" si="41"/>
        <v>0</v>
      </c>
      <c r="I1623" s="188"/>
    </row>
    <row r="1624" spans="1:9" s="68" customFormat="1" ht="18" hidden="1" customHeight="1">
      <c r="A1624" s="146" t="s">
        <v>1269</v>
      </c>
      <c r="B1624" s="187" t="s">
        <v>1255</v>
      </c>
      <c r="C1624" s="174" t="e">
        <f>IF(COUNTIFS(#REF!,#REF!&amp;"??")&gt;0,SUMIFS(C$4:C$2174,#REF!,#REF!&amp;"??"),SUMIFS(#REF!,#REF!,#REF!))</f>
        <v>#REF!</v>
      </c>
      <c r="D1624" s="174">
        <v>0</v>
      </c>
      <c r="E1624" s="174">
        <v>0</v>
      </c>
      <c r="F1624" s="174" t="e">
        <f>IF(COUNTIFS(#REF!,#REF!&amp;"??")&gt;0,SUMIFS(F$4:F$2174,#REF!,#REF!&amp;"??"),SUMIFS(#REF!,#REF!,#REF!))</f>
        <v>#REF!</v>
      </c>
      <c r="G1624" s="175">
        <f t="shared" si="40"/>
        <v>0</v>
      </c>
      <c r="H1624" s="175">
        <f t="shared" si="41"/>
        <v>0</v>
      </c>
      <c r="I1624" s="188"/>
    </row>
    <row r="1625" spans="1:9" s="68" customFormat="1" ht="18" hidden="1" customHeight="1">
      <c r="A1625" s="146" t="s">
        <v>1269</v>
      </c>
      <c r="B1625" s="187" t="s">
        <v>1256</v>
      </c>
      <c r="C1625" s="174" t="e">
        <f>IF(COUNTIFS(#REF!,#REF!&amp;"??")&gt;0,SUMIFS(C$4:C$2174,#REF!,#REF!&amp;"??"),SUMIFS(#REF!,#REF!,#REF!))</f>
        <v>#REF!</v>
      </c>
      <c r="D1625" s="174">
        <v>0</v>
      </c>
      <c r="E1625" s="174">
        <v>0</v>
      </c>
      <c r="F1625" s="174" t="e">
        <f>IF(COUNTIFS(#REF!,#REF!&amp;"??")&gt;0,SUMIFS(F$4:F$2174,#REF!,#REF!&amp;"??"),SUMIFS(#REF!,#REF!,#REF!))</f>
        <v>#REF!</v>
      </c>
      <c r="G1625" s="175">
        <f t="shared" si="40"/>
        <v>0</v>
      </c>
      <c r="H1625" s="175">
        <f t="shared" si="41"/>
        <v>0</v>
      </c>
      <c r="I1625" s="188"/>
    </row>
    <row r="1626" spans="1:9" s="68" customFormat="1" ht="18" hidden="1" customHeight="1">
      <c r="A1626" s="146" t="s">
        <v>1269</v>
      </c>
      <c r="B1626" s="187" t="s">
        <v>1396</v>
      </c>
      <c r="C1626" s="174" t="e">
        <f>IF(COUNTIFS(#REF!,#REF!&amp;"??")&gt;0,SUMIFS(C$4:C$2174,#REF!,#REF!&amp;"??"),SUMIFS(#REF!,#REF!,#REF!))</f>
        <v>#REF!</v>
      </c>
      <c r="D1626" s="174">
        <v>0</v>
      </c>
      <c r="E1626" s="174">
        <v>0</v>
      </c>
      <c r="F1626" s="174" t="e">
        <f>IF(COUNTIFS(#REF!,#REF!&amp;"??")&gt;0,SUMIFS(F$4:F$2174,#REF!,#REF!&amp;"??"),SUMIFS(#REF!,#REF!,#REF!))</f>
        <v>#REF!</v>
      </c>
      <c r="G1626" s="175">
        <f t="shared" si="40"/>
        <v>0</v>
      </c>
      <c r="H1626" s="175">
        <f t="shared" si="41"/>
        <v>0</v>
      </c>
      <c r="I1626" s="188"/>
    </row>
    <row r="1627" spans="1:9" s="68" customFormat="1" ht="18" hidden="1" customHeight="1">
      <c r="A1627" s="146" t="s">
        <v>1269</v>
      </c>
      <c r="B1627" s="187" t="s">
        <v>1397</v>
      </c>
      <c r="C1627" s="174" t="e">
        <f>IF(COUNTIFS(#REF!,#REF!&amp;"??")&gt;0,SUMIFS(C$4:C$2174,#REF!,#REF!&amp;"??"),SUMIFS(#REF!,#REF!,#REF!))</f>
        <v>#REF!</v>
      </c>
      <c r="D1627" s="174">
        <v>0</v>
      </c>
      <c r="E1627" s="174">
        <v>0</v>
      </c>
      <c r="F1627" s="174" t="e">
        <f>IF(COUNTIFS(#REF!,#REF!&amp;"??")&gt;0,SUMIFS(F$4:F$2174,#REF!,#REF!&amp;"??"),SUMIFS(#REF!,#REF!,#REF!))</f>
        <v>#REF!</v>
      </c>
      <c r="G1627" s="175">
        <f t="shared" si="40"/>
        <v>0</v>
      </c>
      <c r="H1627" s="175">
        <f t="shared" si="41"/>
        <v>0</v>
      </c>
      <c r="I1627" s="188"/>
    </row>
    <row r="1628" spans="1:9" s="68" customFormat="1" ht="18" hidden="1" customHeight="1">
      <c r="A1628" s="146" t="s">
        <v>1269</v>
      </c>
      <c r="B1628" s="187" t="s">
        <v>1398</v>
      </c>
      <c r="C1628" s="174" t="e">
        <f>IF(COUNTIFS(#REF!,#REF!&amp;"??")&gt;0,SUMIFS(C$4:C$2174,#REF!,#REF!&amp;"??"),SUMIFS(#REF!,#REF!,#REF!))</f>
        <v>#REF!</v>
      </c>
      <c r="D1628" s="174">
        <v>0</v>
      </c>
      <c r="E1628" s="174">
        <v>0</v>
      </c>
      <c r="F1628" s="174" t="e">
        <f>IF(COUNTIFS(#REF!,#REF!&amp;"??")&gt;0,SUMIFS(F$4:F$2174,#REF!,#REF!&amp;"??"),SUMIFS(#REF!,#REF!,#REF!))</f>
        <v>#REF!</v>
      </c>
      <c r="G1628" s="175">
        <f t="shared" si="40"/>
        <v>0</v>
      </c>
      <c r="H1628" s="175">
        <f t="shared" si="41"/>
        <v>0</v>
      </c>
      <c r="I1628" s="188"/>
    </row>
    <row r="1629" spans="1:9" s="68" customFormat="1" ht="18" hidden="1" customHeight="1">
      <c r="A1629" s="146" t="s">
        <v>1269</v>
      </c>
      <c r="B1629" s="187" t="s">
        <v>1352</v>
      </c>
      <c r="C1629" s="174" t="e">
        <f>IF(COUNTIFS(#REF!,#REF!&amp;"??")&gt;0,SUMIFS(C$4:C$2174,#REF!,#REF!&amp;"??"),SUMIFS(#REF!,#REF!,#REF!))</f>
        <v>#REF!</v>
      </c>
      <c r="D1629" s="174">
        <v>0</v>
      </c>
      <c r="E1629" s="174">
        <v>0</v>
      </c>
      <c r="F1629" s="174" t="e">
        <f>IF(COUNTIFS(#REF!,#REF!&amp;"??")&gt;0,SUMIFS(F$4:F$2174,#REF!,#REF!&amp;"??"),SUMIFS(#REF!,#REF!,#REF!))</f>
        <v>#REF!</v>
      </c>
      <c r="G1629" s="175">
        <f t="shared" si="40"/>
        <v>0</v>
      </c>
      <c r="H1629" s="175">
        <f t="shared" si="41"/>
        <v>0</v>
      </c>
      <c r="I1629" s="188"/>
    </row>
    <row r="1630" spans="1:9" s="68" customFormat="1" ht="18" hidden="1" customHeight="1">
      <c r="A1630" s="146" t="s">
        <v>1269</v>
      </c>
      <c r="B1630" s="187" t="s">
        <v>1399</v>
      </c>
      <c r="C1630" s="174" t="e">
        <f>IF(COUNTIFS(#REF!,#REF!&amp;"??")&gt;0,SUMIFS(C$4:C$2174,#REF!,#REF!&amp;"??"),SUMIFS(#REF!,#REF!,#REF!))</f>
        <v>#REF!</v>
      </c>
      <c r="D1630" s="174">
        <v>0</v>
      </c>
      <c r="E1630" s="174">
        <v>0</v>
      </c>
      <c r="F1630" s="174" t="e">
        <f>IF(COUNTIFS(#REF!,#REF!&amp;"??")&gt;0,SUMIFS(F$4:F$2174,#REF!,#REF!&amp;"??"),SUMIFS(#REF!,#REF!,#REF!))</f>
        <v>#REF!</v>
      </c>
      <c r="G1630" s="175">
        <f t="shared" si="40"/>
        <v>0</v>
      </c>
      <c r="H1630" s="175">
        <f t="shared" si="41"/>
        <v>0</v>
      </c>
      <c r="I1630" s="188"/>
    </row>
    <row r="1631" spans="1:9" s="68" customFormat="1" ht="18" hidden="1" customHeight="1">
      <c r="A1631" s="146" t="s">
        <v>1269</v>
      </c>
      <c r="B1631" s="187" t="s">
        <v>1400</v>
      </c>
      <c r="C1631" s="174" t="e">
        <f>IF(COUNTIFS(#REF!,#REF!&amp;"??")&gt;0,SUMIFS(C$4:C$2174,#REF!,#REF!&amp;"??"),SUMIFS(#REF!,#REF!,#REF!))</f>
        <v>#REF!</v>
      </c>
      <c r="D1631" s="174">
        <v>0</v>
      </c>
      <c r="E1631" s="174">
        <v>0</v>
      </c>
      <c r="F1631" s="174" t="e">
        <f>IF(COUNTIFS(#REF!,#REF!&amp;"??")&gt;0,SUMIFS(F$4:F$2174,#REF!,#REF!&amp;"??"),SUMIFS(#REF!,#REF!,#REF!))</f>
        <v>#REF!</v>
      </c>
      <c r="G1631" s="175">
        <f t="shared" si="40"/>
        <v>0</v>
      </c>
      <c r="H1631" s="175">
        <f t="shared" si="41"/>
        <v>0</v>
      </c>
      <c r="I1631" s="188"/>
    </row>
    <row r="1632" spans="1:9" s="68" customFormat="1" ht="18" hidden="1" customHeight="1">
      <c r="A1632" s="146" t="s">
        <v>1269</v>
      </c>
      <c r="B1632" s="187" t="s">
        <v>1401</v>
      </c>
      <c r="C1632" s="174" t="e">
        <f>IF(COUNTIFS(#REF!,#REF!&amp;"??")&gt;0,SUMIFS(C$4:C$2174,#REF!,#REF!&amp;"??"),SUMIFS(#REF!,#REF!,#REF!))</f>
        <v>#REF!</v>
      </c>
      <c r="D1632" s="174">
        <v>0</v>
      </c>
      <c r="E1632" s="174">
        <v>0</v>
      </c>
      <c r="F1632" s="174" t="e">
        <f>IF(COUNTIFS(#REF!,#REF!&amp;"??")&gt;0,SUMIFS(F$4:F$2174,#REF!,#REF!&amp;"??"),SUMIFS(#REF!,#REF!,#REF!))</f>
        <v>#REF!</v>
      </c>
      <c r="G1632" s="175">
        <f t="shared" si="40"/>
        <v>0</v>
      </c>
      <c r="H1632" s="175">
        <f t="shared" si="41"/>
        <v>0</v>
      </c>
      <c r="I1632" s="188"/>
    </row>
    <row r="1633" spans="1:9" s="68" customFormat="1" ht="18" hidden="1" customHeight="1">
      <c r="A1633" s="146" t="s">
        <v>1269</v>
      </c>
      <c r="B1633" s="187" t="s">
        <v>1255</v>
      </c>
      <c r="C1633" s="174" t="e">
        <f>IF(COUNTIFS(#REF!,#REF!&amp;"??")&gt;0,SUMIFS(C$4:C$2174,#REF!,#REF!&amp;"??"),SUMIFS(#REF!,#REF!,#REF!))</f>
        <v>#REF!</v>
      </c>
      <c r="D1633" s="174">
        <v>0</v>
      </c>
      <c r="E1633" s="174">
        <v>0</v>
      </c>
      <c r="F1633" s="174" t="e">
        <f>IF(COUNTIFS(#REF!,#REF!&amp;"??")&gt;0,SUMIFS(F$4:F$2174,#REF!,#REF!&amp;"??"),SUMIFS(#REF!,#REF!,#REF!))</f>
        <v>#REF!</v>
      </c>
      <c r="G1633" s="175">
        <f t="shared" si="40"/>
        <v>0</v>
      </c>
      <c r="H1633" s="175">
        <f t="shared" si="41"/>
        <v>0</v>
      </c>
      <c r="I1633" s="188"/>
    </row>
    <row r="1634" spans="1:9" s="68" customFormat="1" ht="18" hidden="1" customHeight="1">
      <c r="A1634" s="146" t="s">
        <v>1269</v>
      </c>
      <c r="B1634" s="187" t="s">
        <v>1402</v>
      </c>
      <c r="C1634" s="174" t="e">
        <f>IF(COUNTIFS(#REF!,#REF!&amp;"??")&gt;0,SUMIFS(C$4:C$2174,#REF!,#REF!&amp;"??"),SUMIFS(#REF!,#REF!,#REF!))</f>
        <v>#REF!</v>
      </c>
      <c r="D1634" s="174">
        <v>0</v>
      </c>
      <c r="E1634" s="174">
        <v>0</v>
      </c>
      <c r="F1634" s="174" t="e">
        <f>IF(COUNTIFS(#REF!,#REF!&amp;"??")&gt;0,SUMIFS(F$4:F$2174,#REF!,#REF!&amp;"??"),SUMIFS(#REF!,#REF!,#REF!))</f>
        <v>#REF!</v>
      </c>
      <c r="G1634" s="175">
        <f t="shared" si="40"/>
        <v>0</v>
      </c>
      <c r="H1634" s="175">
        <f t="shared" si="41"/>
        <v>0</v>
      </c>
      <c r="I1634" s="188"/>
    </row>
    <row r="1635" spans="1:9" s="68" customFormat="1" ht="18" hidden="1" customHeight="1">
      <c r="A1635" s="146" t="s">
        <v>1269</v>
      </c>
      <c r="B1635" s="187" t="s">
        <v>1403</v>
      </c>
      <c r="C1635" s="174" t="e">
        <f>IF(COUNTIFS(#REF!,#REF!&amp;"??")&gt;0,SUMIFS(C$4:C$2174,#REF!,#REF!&amp;"??"),SUMIFS(#REF!,#REF!,#REF!))</f>
        <v>#REF!</v>
      </c>
      <c r="D1635" s="174">
        <v>0</v>
      </c>
      <c r="E1635" s="174">
        <v>0</v>
      </c>
      <c r="F1635" s="174" t="e">
        <f>IF(COUNTIFS(#REF!,#REF!&amp;"??")&gt;0,SUMIFS(F$4:F$2174,#REF!,#REF!&amp;"??"),SUMIFS(#REF!,#REF!,#REF!))</f>
        <v>#REF!</v>
      </c>
      <c r="G1635" s="175">
        <f t="shared" si="40"/>
        <v>0</v>
      </c>
      <c r="H1635" s="175">
        <f t="shared" si="41"/>
        <v>0</v>
      </c>
      <c r="I1635" s="188"/>
    </row>
    <row r="1636" spans="1:9" s="68" customFormat="1" ht="18" hidden="1" customHeight="1">
      <c r="A1636" s="146" t="s">
        <v>1269</v>
      </c>
      <c r="B1636" s="187" t="s">
        <v>1404</v>
      </c>
      <c r="C1636" s="174" t="e">
        <f>IF(COUNTIFS(#REF!,#REF!&amp;"??")&gt;0,SUMIFS(C$4:C$2174,#REF!,#REF!&amp;"??"),SUMIFS(#REF!,#REF!,#REF!))</f>
        <v>#REF!</v>
      </c>
      <c r="D1636" s="174">
        <v>0</v>
      </c>
      <c r="E1636" s="174">
        <v>0</v>
      </c>
      <c r="F1636" s="174" t="e">
        <f>IF(COUNTIFS(#REF!,#REF!&amp;"??")&gt;0,SUMIFS(F$4:F$2174,#REF!,#REF!&amp;"??"),SUMIFS(#REF!,#REF!,#REF!))</f>
        <v>#REF!</v>
      </c>
      <c r="G1636" s="175">
        <f t="shared" ref="G1636:G1642" si="42">IF(E1636=0,0,F1636/E1636)</f>
        <v>0</v>
      </c>
      <c r="H1636" s="175">
        <f t="shared" ref="H1636:H1642" si="43">IF(D1636=0,0,F1636/D1636)</f>
        <v>0</v>
      </c>
      <c r="I1636" s="188"/>
    </row>
    <row r="1637" spans="1:9" s="68" customFormat="1" ht="18" hidden="1" customHeight="1">
      <c r="A1637" s="146" t="s">
        <v>1269</v>
      </c>
      <c r="B1637" s="187" t="s">
        <v>1405</v>
      </c>
      <c r="C1637" s="174" t="e">
        <f>IF(COUNTIFS(#REF!,#REF!&amp;"??")&gt;0,SUMIFS(C$4:C$2174,#REF!,#REF!&amp;"??"),SUMIFS(#REF!,#REF!,#REF!))</f>
        <v>#REF!</v>
      </c>
      <c r="D1637" s="174">
        <v>0</v>
      </c>
      <c r="E1637" s="174">
        <v>0</v>
      </c>
      <c r="F1637" s="174" t="e">
        <f>IF(COUNTIFS(#REF!,#REF!&amp;"??")&gt;0,SUMIFS(F$4:F$2174,#REF!,#REF!&amp;"??"),SUMIFS(#REF!,#REF!,#REF!))</f>
        <v>#REF!</v>
      </c>
      <c r="G1637" s="175">
        <f t="shared" si="42"/>
        <v>0</v>
      </c>
      <c r="H1637" s="175">
        <f t="shared" si="43"/>
        <v>0</v>
      </c>
      <c r="I1637" s="188"/>
    </row>
    <row r="1638" spans="1:9" s="68" customFormat="1" ht="18" hidden="1" customHeight="1">
      <c r="A1638" s="146" t="s">
        <v>1269</v>
      </c>
      <c r="B1638" s="187" t="s">
        <v>1406</v>
      </c>
      <c r="C1638" s="174" t="e">
        <f>IF(COUNTIFS(#REF!,#REF!&amp;"??")&gt;0,SUMIFS(C$4:C$2174,#REF!,#REF!&amp;"??"),SUMIFS(#REF!,#REF!,#REF!))</f>
        <v>#REF!</v>
      </c>
      <c r="D1638" s="174">
        <v>0</v>
      </c>
      <c r="E1638" s="174">
        <v>0</v>
      </c>
      <c r="F1638" s="174" t="e">
        <f>IF(COUNTIFS(#REF!,#REF!&amp;"??")&gt;0,SUMIFS(F$4:F$2174,#REF!,#REF!&amp;"??"),SUMIFS(#REF!,#REF!,#REF!))</f>
        <v>#REF!</v>
      </c>
      <c r="G1638" s="175">
        <f t="shared" si="42"/>
        <v>0</v>
      </c>
      <c r="H1638" s="175">
        <f t="shared" si="43"/>
        <v>0</v>
      </c>
      <c r="I1638" s="188"/>
    </row>
    <row r="1639" spans="1:9" s="68" customFormat="1" ht="18" hidden="1" customHeight="1">
      <c r="A1639" s="146" t="s">
        <v>1269</v>
      </c>
      <c r="B1639" s="187" t="s">
        <v>1407</v>
      </c>
      <c r="C1639" s="174" t="e">
        <f>IF(COUNTIFS(#REF!,#REF!&amp;"??")&gt;0,SUMIFS(C$4:C$2174,#REF!,#REF!&amp;"??"),SUMIFS(#REF!,#REF!,#REF!))</f>
        <v>#REF!</v>
      </c>
      <c r="D1639" s="174">
        <v>0</v>
      </c>
      <c r="E1639" s="174">
        <v>0</v>
      </c>
      <c r="F1639" s="174" t="e">
        <f>IF(COUNTIFS(#REF!,#REF!&amp;"??")&gt;0,SUMIFS(F$4:F$2174,#REF!,#REF!&amp;"??"),SUMIFS(#REF!,#REF!,#REF!))</f>
        <v>#REF!</v>
      </c>
      <c r="G1639" s="175">
        <f t="shared" si="42"/>
        <v>0</v>
      </c>
      <c r="H1639" s="175">
        <f t="shared" si="43"/>
        <v>0</v>
      </c>
      <c r="I1639" s="188"/>
    </row>
    <row r="1640" spans="1:9" s="68" customFormat="1" ht="28.5" hidden="1" customHeight="1">
      <c r="A1640" s="146" t="s">
        <v>1269</v>
      </c>
      <c r="B1640" s="187" t="s">
        <v>1408</v>
      </c>
      <c r="C1640" s="174" t="e">
        <f>IF(COUNTIFS(#REF!,#REF!&amp;"??")&gt;0,SUMIFS(C$4:C$2174,#REF!,#REF!&amp;"??"),SUMIFS(#REF!,#REF!,#REF!))</f>
        <v>#REF!</v>
      </c>
      <c r="D1640" s="174">
        <v>137902</v>
      </c>
      <c r="E1640" s="174">
        <v>18061</v>
      </c>
      <c r="F1640" s="174" t="e">
        <f>IF(COUNTIFS(#REF!,#REF!&amp;"??")&gt;0,SUMIFS(F$4:F$2174,#REF!,#REF!&amp;"??"),SUMIFS(#REF!,#REF!,#REF!))</f>
        <v>#REF!</v>
      </c>
      <c r="G1640" s="175" t="e">
        <f t="shared" si="42"/>
        <v>#REF!</v>
      </c>
      <c r="H1640" s="175" t="e">
        <f t="shared" si="43"/>
        <v>#REF!</v>
      </c>
      <c r="I1640" s="179" t="s">
        <v>1409</v>
      </c>
    </row>
    <row r="1641" spans="1:9" s="68" customFormat="1" ht="18" hidden="1" customHeight="1">
      <c r="A1641" s="146" t="s">
        <v>1269</v>
      </c>
      <c r="B1641" s="187" t="s">
        <v>1410</v>
      </c>
      <c r="C1641" s="174" t="e">
        <f>IF(COUNTIFS(#REF!,#REF!&amp;"??")&gt;0,SUMIFS(C$4:C$2174,#REF!,#REF!&amp;"??"),SUMIFS(#REF!,#REF!,#REF!))</f>
        <v>#REF!</v>
      </c>
      <c r="D1641" s="174">
        <v>137902</v>
      </c>
      <c r="E1641" s="174">
        <v>18061</v>
      </c>
      <c r="F1641" s="174" t="e">
        <f>IF(COUNTIFS(#REF!,#REF!&amp;"??")&gt;0,SUMIFS(F$4:F$2174,#REF!,#REF!&amp;"??"),SUMIFS(#REF!,#REF!,#REF!))</f>
        <v>#REF!</v>
      </c>
      <c r="G1641" s="175" t="e">
        <f t="shared" si="42"/>
        <v>#REF!</v>
      </c>
      <c r="H1641" s="175" t="e">
        <f t="shared" si="43"/>
        <v>#REF!</v>
      </c>
      <c r="I1641" s="188"/>
    </row>
    <row r="1642" spans="1:9" s="68" customFormat="1" ht="18" hidden="1" customHeight="1">
      <c r="A1642" s="146" t="s">
        <v>1269</v>
      </c>
      <c r="B1642" s="187" t="s">
        <v>1411</v>
      </c>
      <c r="C1642" s="174" t="e">
        <f>IF(COUNTIFS(#REF!,#REF!&amp;"??")&gt;0,SUMIFS(C$4:C$2174,#REF!,#REF!&amp;"??"),SUMIFS(#REF!,#REF!,#REF!))</f>
        <v>#REF!</v>
      </c>
      <c r="D1642" s="174">
        <v>0</v>
      </c>
      <c r="E1642" s="174">
        <v>0</v>
      </c>
      <c r="F1642" s="174" t="e">
        <f>IF(COUNTIFS(#REF!,#REF!&amp;"??")&gt;0,SUMIFS(F$4:F$2174,#REF!,#REF!&amp;"??"),SUMIFS(#REF!,#REF!,#REF!))</f>
        <v>#REF!</v>
      </c>
      <c r="G1642" s="175">
        <f t="shared" si="42"/>
        <v>0</v>
      </c>
      <c r="H1642" s="175">
        <f t="shared" si="43"/>
        <v>0</v>
      </c>
      <c r="I1642" s="188"/>
    </row>
    <row r="1643" spans="1:9" s="68" customFormat="1" ht="18" hidden="1" customHeight="1">
      <c r="A1643" s="146" t="s">
        <v>1240</v>
      </c>
      <c r="B1643" s="187" t="s">
        <v>1241</v>
      </c>
      <c r="C1643" s="185" t="e">
        <f>IF(COUNTIFS(#REF!,#REF!&amp;"??")&gt;0,SUMIFS(C$4:C$2174,#REF!,#REF!&amp;"??"),SUMIFS(#REF!,#REF!,#REF!))</f>
        <v>#REF!</v>
      </c>
      <c r="D1643" s="174">
        <v>0</v>
      </c>
      <c r="E1643" s="174">
        <v>0</v>
      </c>
      <c r="F1643" s="174" t="e">
        <f>IF(COUNTIFS(#REF!,#REF!&amp;"??")&gt;0,SUMIFS(F$4:F$2174,#REF!,#REF!&amp;"??"),SUMIFS(#REF!,#REF!,#REF!))</f>
        <v>#REF!</v>
      </c>
      <c r="G1643" s="175">
        <f t="shared" ref="G1643:G1671" si="44">IF(E1643=0,0,F1643/E1643)</f>
        <v>0</v>
      </c>
      <c r="H1643" s="175">
        <f t="shared" ref="H1643:H1671" si="45">IF(D1643=0,0,F1643/D1643)</f>
        <v>0</v>
      </c>
      <c r="I1643" s="188"/>
    </row>
    <row r="1644" spans="1:9" s="68" customFormat="1" ht="18" hidden="1" customHeight="1">
      <c r="A1644" s="146" t="s">
        <v>1240</v>
      </c>
      <c r="B1644" s="187" t="s">
        <v>1412</v>
      </c>
      <c r="C1644" s="185" t="e">
        <f>IF(COUNTIFS(#REF!,#REF!&amp;"??")&gt;0,SUMIFS(C$4:C$2174,#REF!,#REF!&amp;"??"),SUMIFS(#REF!,#REF!,#REF!))</f>
        <v>#REF!</v>
      </c>
      <c r="D1644" s="174">
        <v>0</v>
      </c>
      <c r="E1644" s="174">
        <v>0</v>
      </c>
      <c r="F1644" s="174" t="e">
        <f>IF(COUNTIFS(#REF!,#REF!&amp;"??")&gt;0,SUMIFS(F$4:F$2174,#REF!,#REF!&amp;"??"),SUMIFS(#REF!,#REF!,#REF!))</f>
        <v>#REF!</v>
      </c>
      <c r="G1644" s="175">
        <f t="shared" si="44"/>
        <v>0</v>
      </c>
      <c r="H1644" s="175">
        <f t="shared" si="45"/>
        <v>0</v>
      </c>
      <c r="I1644" s="188"/>
    </row>
    <row r="1645" spans="1:9" s="68" customFormat="1" ht="18" hidden="1" customHeight="1">
      <c r="A1645" s="146" t="s">
        <v>1240</v>
      </c>
      <c r="B1645" s="187" t="s">
        <v>1413</v>
      </c>
      <c r="C1645" s="185" t="e">
        <f>IF(COUNTIFS(#REF!,#REF!&amp;"??")&gt;0,SUMIFS(C$4:C$2174,#REF!,#REF!&amp;"??"),SUMIFS(#REF!,#REF!,#REF!))</f>
        <v>#REF!</v>
      </c>
      <c r="D1645" s="174">
        <v>0</v>
      </c>
      <c r="E1645" s="174">
        <v>0</v>
      </c>
      <c r="F1645" s="174" t="e">
        <f>IF(COUNTIFS(#REF!,#REF!&amp;"??")&gt;0,SUMIFS(F$4:F$2174,#REF!,#REF!&amp;"??"),SUMIFS(#REF!,#REF!,#REF!))</f>
        <v>#REF!</v>
      </c>
      <c r="G1645" s="175">
        <f t="shared" si="44"/>
        <v>0</v>
      </c>
      <c r="H1645" s="175">
        <f t="shared" si="45"/>
        <v>0</v>
      </c>
      <c r="I1645" s="188"/>
    </row>
    <row r="1646" spans="1:9" s="68" customFormat="1" ht="18" hidden="1" customHeight="1">
      <c r="A1646" s="146" t="s">
        <v>1240</v>
      </c>
      <c r="B1646" s="187" t="s">
        <v>1414</v>
      </c>
      <c r="C1646" s="185" t="e">
        <f>IF(COUNTIFS(#REF!,#REF!&amp;"??")&gt;0,SUMIFS(C$4:C$2174,#REF!,#REF!&amp;"??"),SUMIFS(#REF!,#REF!,#REF!))</f>
        <v>#REF!</v>
      </c>
      <c r="D1646" s="174">
        <v>0</v>
      </c>
      <c r="E1646" s="174">
        <v>0</v>
      </c>
      <c r="F1646" s="174" t="e">
        <f>IF(COUNTIFS(#REF!,#REF!&amp;"??")&gt;0,SUMIFS(F$4:F$2174,#REF!,#REF!&amp;"??"),SUMIFS(#REF!,#REF!,#REF!))</f>
        <v>#REF!</v>
      </c>
      <c r="G1646" s="175">
        <f t="shared" si="44"/>
        <v>0</v>
      </c>
      <c r="H1646" s="175">
        <f t="shared" si="45"/>
        <v>0</v>
      </c>
      <c r="I1646" s="188"/>
    </row>
    <row r="1647" spans="1:9" s="68" customFormat="1" ht="18" hidden="1" customHeight="1">
      <c r="A1647" s="146" t="s">
        <v>1240</v>
      </c>
      <c r="B1647" s="187" t="s">
        <v>1415</v>
      </c>
      <c r="C1647" s="185" t="e">
        <f>IF(COUNTIFS(#REF!,#REF!&amp;"??")&gt;0,SUMIFS(C$4:C$2174,#REF!,#REF!&amp;"??"),SUMIFS(#REF!,#REF!,#REF!))</f>
        <v>#REF!</v>
      </c>
      <c r="D1647" s="174">
        <v>0</v>
      </c>
      <c r="E1647" s="174">
        <v>0</v>
      </c>
      <c r="F1647" s="174" t="e">
        <f>IF(COUNTIFS(#REF!,#REF!&amp;"??")&gt;0,SUMIFS(F$4:F$2174,#REF!,#REF!&amp;"??"),SUMIFS(#REF!,#REF!,#REF!))</f>
        <v>#REF!</v>
      </c>
      <c r="G1647" s="175">
        <f t="shared" si="44"/>
        <v>0</v>
      </c>
      <c r="H1647" s="175">
        <f t="shared" si="45"/>
        <v>0</v>
      </c>
      <c r="I1647" s="188"/>
    </row>
    <row r="1648" spans="1:9" s="68" customFormat="1" ht="18" hidden="1" customHeight="1">
      <c r="A1648" s="146" t="s">
        <v>1240</v>
      </c>
      <c r="B1648" s="187" t="s">
        <v>1416</v>
      </c>
      <c r="C1648" s="185" t="e">
        <f>IF(COUNTIFS(#REF!,#REF!&amp;"??")&gt;0,SUMIFS(C$4:C$2174,#REF!,#REF!&amp;"??"),SUMIFS(#REF!,#REF!,#REF!))</f>
        <v>#REF!</v>
      </c>
      <c r="D1648" s="174">
        <v>0</v>
      </c>
      <c r="E1648" s="174">
        <v>0</v>
      </c>
      <c r="F1648" s="174" t="e">
        <f>IF(COUNTIFS(#REF!,#REF!&amp;"??")&gt;0,SUMIFS(F$4:F$2174,#REF!,#REF!&amp;"??"),SUMIFS(#REF!,#REF!,#REF!))</f>
        <v>#REF!</v>
      </c>
      <c r="G1648" s="175">
        <f t="shared" si="44"/>
        <v>0</v>
      </c>
      <c r="H1648" s="175">
        <f t="shared" si="45"/>
        <v>0</v>
      </c>
      <c r="I1648" s="188"/>
    </row>
    <row r="1649" spans="1:9" s="68" customFormat="1" ht="18" hidden="1" customHeight="1">
      <c r="A1649" s="146" t="s">
        <v>1240</v>
      </c>
      <c r="B1649" s="187" t="s">
        <v>1417</v>
      </c>
      <c r="C1649" s="185" t="e">
        <f>IF(COUNTIFS(#REF!,#REF!&amp;"??")&gt;0,SUMIFS(C$4:C$2174,#REF!,#REF!&amp;"??"),SUMIFS(#REF!,#REF!,#REF!))</f>
        <v>#REF!</v>
      </c>
      <c r="D1649" s="174">
        <v>0</v>
      </c>
      <c r="E1649" s="174">
        <v>0</v>
      </c>
      <c r="F1649" s="174" t="e">
        <f>IF(COUNTIFS(#REF!,#REF!&amp;"??")&gt;0,SUMIFS(F$4:F$2174,#REF!,#REF!&amp;"??"),SUMIFS(#REF!,#REF!,#REF!))</f>
        <v>#REF!</v>
      </c>
      <c r="G1649" s="175">
        <f t="shared" si="44"/>
        <v>0</v>
      </c>
      <c r="H1649" s="175">
        <f t="shared" si="45"/>
        <v>0</v>
      </c>
      <c r="I1649" s="188"/>
    </row>
    <row r="1650" spans="1:9" s="68" customFormat="1" ht="18" hidden="1" customHeight="1">
      <c r="A1650" s="146" t="s">
        <v>1240</v>
      </c>
      <c r="B1650" s="187" t="s">
        <v>1418</v>
      </c>
      <c r="C1650" s="185" t="e">
        <f>IF(COUNTIFS(#REF!,#REF!&amp;"??")&gt;0,SUMIFS(C$4:C$2174,#REF!,#REF!&amp;"??"),SUMIFS(#REF!,#REF!,#REF!))</f>
        <v>#REF!</v>
      </c>
      <c r="D1650" s="174">
        <v>0</v>
      </c>
      <c r="E1650" s="174">
        <v>0</v>
      </c>
      <c r="F1650" s="174" t="e">
        <f>IF(COUNTIFS(#REF!,#REF!&amp;"??")&gt;0,SUMIFS(F$4:F$2174,#REF!,#REF!&amp;"??"),SUMIFS(#REF!,#REF!,#REF!))</f>
        <v>#REF!</v>
      </c>
      <c r="G1650" s="175">
        <f t="shared" si="44"/>
        <v>0</v>
      </c>
      <c r="H1650" s="175">
        <f t="shared" si="45"/>
        <v>0</v>
      </c>
      <c r="I1650" s="188"/>
    </row>
    <row r="1651" spans="1:9" s="68" customFormat="1" ht="18" hidden="1" customHeight="1">
      <c r="A1651" s="146" t="s">
        <v>1240</v>
      </c>
      <c r="B1651" s="187" t="s">
        <v>1419</v>
      </c>
      <c r="C1651" s="185" t="e">
        <f>IF(COUNTIFS(#REF!,#REF!&amp;"??")&gt;0,SUMIFS(C$4:C$2174,#REF!,#REF!&amp;"??"),SUMIFS(#REF!,#REF!,#REF!))</f>
        <v>#REF!</v>
      </c>
      <c r="D1651" s="174">
        <v>0</v>
      </c>
      <c r="E1651" s="174">
        <v>0</v>
      </c>
      <c r="F1651" s="174" t="e">
        <f>IF(COUNTIFS(#REF!,#REF!&amp;"??")&gt;0,SUMIFS(F$4:F$2174,#REF!,#REF!&amp;"??"),SUMIFS(#REF!,#REF!,#REF!))</f>
        <v>#REF!</v>
      </c>
      <c r="G1651" s="175">
        <f t="shared" si="44"/>
        <v>0</v>
      </c>
      <c r="H1651" s="175">
        <f t="shared" si="45"/>
        <v>0</v>
      </c>
      <c r="I1651" s="188"/>
    </row>
    <row r="1652" spans="1:9" s="68" customFormat="1" ht="18" hidden="1" customHeight="1">
      <c r="A1652" s="146" t="s">
        <v>1240</v>
      </c>
      <c r="B1652" s="187" t="s">
        <v>1420</v>
      </c>
      <c r="C1652" s="185" t="e">
        <f>IF(COUNTIFS(#REF!,#REF!&amp;"??")&gt;0,SUMIFS(C$4:C$2174,#REF!,#REF!&amp;"??"),SUMIFS(#REF!,#REF!,#REF!))</f>
        <v>#REF!</v>
      </c>
      <c r="D1652" s="174">
        <v>0</v>
      </c>
      <c r="E1652" s="174">
        <v>0</v>
      </c>
      <c r="F1652" s="174" t="e">
        <f>IF(COUNTIFS(#REF!,#REF!&amp;"??")&gt;0,SUMIFS(F$4:F$2174,#REF!,#REF!&amp;"??"),SUMIFS(#REF!,#REF!,#REF!))</f>
        <v>#REF!</v>
      </c>
      <c r="G1652" s="175">
        <f t="shared" si="44"/>
        <v>0</v>
      </c>
      <c r="H1652" s="175">
        <f t="shared" si="45"/>
        <v>0</v>
      </c>
      <c r="I1652" s="188"/>
    </row>
    <row r="1653" spans="1:9" s="68" customFormat="1" ht="18" hidden="1" customHeight="1">
      <c r="A1653" s="146" t="s">
        <v>1240</v>
      </c>
      <c r="B1653" s="187" t="s">
        <v>1421</v>
      </c>
      <c r="C1653" s="185" t="e">
        <f>IF(COUNTIFS(#REF!,#REF!&amp;"??")&gt;0,SUMIFS(C$4:C$2174,#REF!,#REF!&amp;"??"),SUMIFS(#REF!,#REF!,#REF!))</f>
        <v>#REF!</v>
      </c>
      <c r="D1653" s="174">
        <v>0</v>
      </c>
      <c r="E1653" s="174">
        <v>0</v>
      </c>
      <c r="F1653" s="174" t="e">
        <f>IF(COUNTIFS(#REF!,#REF!&amp;"??")&gt;0,SUMIFS(F$4:F$2174,#REF!,#REF!&amp;"??"),SUMIFS(#REF!,#REF!,#REF!))</f>
        <v>#REF!</v>
      </c>
      <c r="G1653" s="175">
        <f t="shared" si="44"/>
        <v>0</v>
      </c>
      <c r="H1653" s="175">
        <f t="shared" si="45"/>
        <v>0</v>
      </c>
      <c r="I1653" s="188"/>
    </row>
    <row r="1654" spans="1:9" s="68" customFormat="1" ht="18" hidden="1" customHeight="1">
      <c r="A1654" s="146" t="s">
        <v>1240</v>
      </c>
      <c r="B1654" s="187" t="s">
        <v>1422</v>
      </c>
      <c r="C1654" s="185" t="e">
        <f>IF(COUNTIFS(#REF!,#REF!&amp;"??")&gt;0,SUMIFS(C$4:C$2174,#REF!,#REF!&amp;"??"),SUMIFS(#REF!,#REF!,#REF!))</f>
        <v>#REF!</v>
      </c>
      <c r="D1654" s="174">
        <v>0</v>
      </c>
      <c r="E1654" s="174">
        <v>0</v>
      </c>
      <c r="F1654" s="174" t="e">
        <f>IF(COUNTIFS(#REF!,#REF!&amp;"??")&gt;0,SUMIFS(F$4:F$2174,#REF!,#REF!&amp;"??"),SUMIFS(#REF!,#REF!,#REF!))</f>
        <v>#REF!</v>
      </c>
      <c r="G1654" s="175">
        <f t="shared" si="44"/>
        <v>0</v>
      </c>
      <c r="H1654" s="175">
        <f t="shared" si="45"/>
        <v>0</v>
      </c>
      <c r="I1654" s="188"/>
    </row>
    <row r="1655" spans="1:9" s="68" customFormat="1" ht="18" hidden="1" customHeight="1">
      <c r="A1655" s="146" t="s">
        <v>1240</v>
      </c>
      <c r="B1655" s="187" t="s">
        <v>1423</v>
      </c>
      <c r="C1655" s="185" t="e">
        <f>IF(COUNTIFS(#REF!,#REF!&amp;"??")&gt;0,SUMIFS(C$4:C$2174,#REF!,#REF!&amp;"??"),SUMIFS(#REF!,#REF!,#REF!))</f>
        <v>#REF!</v>
      </c>
      <c r="D1655" s="174">
        <v>0</v>
      </c>
      <c r="E1655" s="174">
        <v>0</v>
      </c>
      <c r="F1655" s="174" t="e">
        <f>IF(COUNTIFS(#REF!,#REF!&amp;"??")&gt;0,SUMIFS(F$4:F$2174,#REF!,#REF!&amp;"??"),SUMIFS(#REF!,#REF!,#REF!))</f>
        <v>#REF!</v>
      </c>
      <c r="G1655" s="175">
        <f t="shared" si="44"/>
        <v>0</v>
      </c>
      <c r="H1655" s="175">
        <f t="shared" si="45"/>
        <v>0</v>
      </c>
      <c r="I1655" s="188"/>
    </row>
    <row r="1656" spans="1:9" s="68" customFormat="1" ht="18" hidden="1" customHeight="1">
      <c r="A1656" s="146" t="s">
        <v>1240</v>
      </c>
      <c r="B1656" s="187" t="s">
        <v>1424</v>
      </c>
      <c r="C1656" s="185" t="e">
        <f>IF(COUNTIFS(#REF!,#REF!&amp;"??")&gt;0,SUMIFS(C$4:C$2174,#REF!,#REF!&amp;"??"),SUMIFS(#REF!,#REF!,#REF!))</f>
        <v>#REF!</v>
      </c>
      <c r="D1656" s="174">
        <v>0</v>
      </c>
      <c r="E1656" s="174">
        <v>0</v>
      </c>
      <c r="F1656" s="174" t="e">
        <f>IF(COUNTIFS(#REF!,#REF!&amp;"??")&gt;0,SUMIFS(F$4:F$2174,#REF!,#REF!&amp;"??"),SUMIFS(#REF!,#REF!,#REF!))</f>
        <v>#REF!</v>
      </c>
      <c r="G1656" s="175">
        <f t="shared" si="44"/>
        <v>0</v>
      </c>
      <c r="H1656" s="175">
        <f t="shared" si="45"/>
        <v>0</v>
      </c>
      <c r="I1656" s="188"/>
    </row>
    <row r="1657" spans="1:9" s="68" customFormat="1" ht="18" hidden="1" customHeight="1">
      <c r="A1657" s="146" t="s">
        <v>1240</v>
      </c>
      <c r="B1657" s="187" t="s">
        <v>1425</v>
      </c>
      <c r="C1657" s="185" t="e">
        <f>IF(COUNTIFS(#REF!,#REF!&amp;"??")&gt;0,SUMIFS(C$4:C$2174,#REF!,#REF!&amp;"??"),SUMIFS(#REF!,#REF!,#REF!))</f>
        <v>#REF!</v>
      </c>
      <c r="D1657" s="174">
        <v>0</v>
      </c>
      <c r="E1657" s="174">
        <v>0</v>
      </c>
      <c r="F1657" s="174" t="e">
        <f>IF(COUNTIFS(#REF!,#REF!&amp;"??")&gt;0,SUMIFS(F$4:F$2174,#REF!,#REF!&amp;"??"),SUMIFS(#REF!,#REF!,#REF!))</f>
        <v>#REF!</v>
      </c>
      <c r="G1657" s="175">
        <f t="shared" si="44"/>
        <v>0</v>
      </c>
      <c r="H1657" s="175">
        <f t="shared" si="45"/>
        <v>0</v>
      </c>
      <c r="I1657" s="188"/>
    </row>
    <row r="1658" spans="1:9" s="68" customFormat="1" ht="18" hidden="1" customHeight="1">
      <c r="A1658" s="146" t="s">
        <v>1269</v>
      </c>
      <c r="B1658" s="187" t="s">
        <v>1426</v>
      </c>
      <c r="C1658" s="174" t="e">
        <f>IF(COUNTIFS(#REF!,#REF!&amp;"??")&gt;0,SUMIFS(C$4:C$2174,#REF!,#REF!&amp;"??"),SUMIFS(#REF!,#REF!,#REF!))</f>
        <v>#REF!</v>
      </c>
      <c r="D1658" s="174">
        <v>0</v>
      </c>
      <c r="E1658" s="174">
        <v>0</v>
      </c>
      <c r="F1658" s="174" t="e">
        <f>IF(COUNTIFS(#REF!,#REF!&amp;"??")&gt;0,SUMIFS(F$4:F$2174,#REF!,#REF!&amp;"??"),SUMIFS(#REF!,#REF!,#REF!))</f>
        <v>#REF!</v>
      </c>
      <c r="G1658" s="175">
        <f t="shared" si="44"/>
        <v>0</v>
      </c>
      <c r="H1658" s="175">
        <f t="shared" si="45"/>
        <v>0</v>
      </c>
      <c r="I1658" s="188"/>
    </row>
    <row r="1659" spans="1:9" s="68" customFormat="1" ht="18" hidden="1" customHeight="1">
      <c r="A1659" s="146" t="s">
        <v>1269</v>
      </c>
      <c r="B1659" s="187" t="s">
        <v>1427</v>
      </c>
      <c r="C1659" s="174" t="e">
        <f>IF(COUNTIFS(#REF!,#REF!&amp;"??")&gt;0,SUMIFS(C$4:C$2174,#REF!,#REF!&amp;"??"),SUMIFS(#REF!,#REF!,#REF!))</f>
        <v>#REF!</v>
      </c>
      <c r="D1659" s="174">
        <v>0</v>
      </c>
      <c r="E1659" s="174">
        <v>0</v>
      </c>
      <c r="F1659" s="174" t="e">
        <f>IF(COUNTIFS(#REF!,#REF!&amp;"??")&gt;0,SUMIFS(F$4:F$2174,#REF!,#REF!&amp;"??"),SUMIFS(#REF!,#REF!,#REF!))</f>
        <v>#REF!</v>
      </c>
      <c r="G1659" s="175">
        <f t="shared" si="44"/>
        <v>0</v>
      </c>
      <c r="H1659" s="175">
        <f t="shared" si="45"/>
        <v>0</v>
      </c>
      <c r="I1659" s="188"/>
    </row>
    <row r="1660" spans="1:9" s="68" customFormat="1" ht="18" hidden="1" customHeight="1">
      <c r="A1660" s="146" t="s">
        <v>1269</v>
      </c>
      <c r="B1660" s="187" t="s">
        <v>1428</v>
      </c>
      <c r="C1660" s="174" t="e">
        <f>IF(COUNTIFS(#REF!,#REF!&amp;"??")&gt;0,SUMIFS(C$4:C$2174,#REF!,#REF!&amp;"??"),SUMIFS(#REF!,#REF!,#REF!))</f>
        <v>#REF!</v>
      </c>
      <c r="D1660" s="174">
        <v>0</v>
      </c>
      <c r="E1660" s="174">
        <v>0</v>
      </c>
      <c r="F1660" s="174" t="e">
        <f>IF(COUNTIFS(#REF!,#REF!&amp;"??")&gt;0,SUMIFS(F$4:F$2174,#REF!,#REF!&amp;"??"),SUMIFS(#REF!,#REF!,#REF!))</f>
        <v>#REF!</v>
      </c>
      <c r="G1660" s="175">
        <f t="shared" si="44"/>
        <v>0</v>
      </c>
      <c r="H1660" s="175">
        <f t="shared" si="45"/>
        <v>0</v>
      </c>
      <c r="I1660" s="188"/>
    </row>
    <row r="1661" spans="1:9" s="68" customFormat="1" ht="18" hidden="1" customHeight="1">
      <c r="A1661" s="146" t="s">
        <v>1269</v>
      </c>
      <c r="B1661" s="187" t="s">
        <v>1429</v>
      </c>
      <c r="C1661" s="174" t="e">
        <f>IF(COUNTIFS(#REF!,#REF!&amp;"??")&gt;0,SUMIFS(C$4:C$2174,#REF!,#REF!&amp;"??"),SUMIFS(#REF!,#REF!,#REF!))</f>
        <v>#REF!</v>
      </c>
      <c r="D1661" s="174">
        <v>0</v>
      </c>
      <c r="E1661" s="174">
        <v>0</v>
      </c>
      <c r="F1661" s="174" t="e">
        <f>IF(COUNTIFS(#REF!,#REF!&amp;"??")&gt;0,SUMIFS(F$4:F$2174,#REF!,#REF!&amp;"??"),SUMIFS(#REF!,#REF!,#REF!))</f>
        <v>#REF!</v>
      </c>
      <c r="G1661" s="175">
        <f t="shared" si="44"/>
        <v>0</v>
      </c>
      <c r="H1661" s="175">
        <f t="shared" si="45"/>
        <v>0</v>
      </c>
      <c r="I1661" s="188"/>
    </row>
    <row r="1662" spans="1:9" s="68" customFormat="1" ht="18" hidden="1" customHeight="1">
      <c r="A1662" s="146" t="s">
        <v>1240</v>
      </c>
      <c r="B1662" s="187" t="s">
        <v>1430</v>
      </c>
      <c r="C1662" s="185" t="e">
        <f>IF(COUNTIFS(#REF!,#REF!&amp;"??")&gt;0,SUMIFS(C$4:C$2174,#REF!,#REF!&amp;"??"),SUMIFS(#REF!,#REF!,#REF!))</f>
        <v>#REF!</v>
      </c>
      <c r="D1662" s="174">
        <v>0</v>
      </c>
      <c r="E1662" s="174">
        <v>0</v>
      </c>
      <c r="F1662" s="174" t="e">
        <f>IF(COUNTIFS(#REF!,#REF!&amp;"??")&gt;0,SUMIFS(F$4:F$2174,#REF!,#REF!&amp;"??"),SUMIFS(#REF!,#REF!,#REF!))</f>
        <v>#REF!</v>
      </c>
      <c r="G1662" s="175">
        <f t="shared" si="44"/>
        <v>0</v>
      </c>
      <c r="H1662" s="175">
        <f t="shared" si="45"/>
        <v>0</v>
      </c>
      <c r="I1662" s="188"/>
    </row>
    <row r="1663" spans="1:9" s="68" customFormat="1" ht="18" hidden="1" customHeight="1">
      <c r="A1663" s="146" t="s">
        <v>1240</v>
      </c>
      <c r="B1663" s="187" t="s">
        <v>1431</v>
      </c>
      <c r="C1663" s="185" t="e">
        <f>IF(COUNTIFS(#REF!,#REF!&amp;"??")&gt;0,SUMIFS(C$4:C$2174,#REF!,#REF!&amp;"??"),SUMIFS(#REF!,#REF!,#REF!))</f>
        <v>#REF!</v>
      </c>
      <c r="D1663" s="174">
        <v>0</v>
      </c>
      <c r="E1663" s="174">
        <v>0</v>
      </c>
      <c r="F1663" s="174" t="e">
        <f>IF(COUNTIFS(#REF!,#REF!&amp;"??")&gt;0,SUMIFS(F$4:F$2174,#REF!,#REF!&amp;"??"),SUMIFS(#REF!,#REF!,#REF!))</f>
        <v>#REF!</v>
      </c>
      <c r="G1663" s="175">
        <f t="shared" si="44"/>
        <v>0</v>
      </c>
      <c r="H1663" s="175">
        <f t="shared" si="45"/>
        <v>0</v>
      </c>
      <c r="I1663" s="188"/>
    </row>
    <row r="1664" spans="1:9" s="68" customFormat="1" ht="18" hidden="1" customHeight="1">
      <c r="A1664" s="146" t="s">
        <v>1240</v>
      </c>
      <c r="B1664" s="187" t="s">
        <v>1432</v>
      </c>
      <c r="C1664" s="185" t="e">
        <f>IF(COUNTIFS(#REF!,#REF!&amp;"??")&gt;0,SUMIFS(C$4:C$2174,#REF!,#REF!&amp;"??"),SUMIFS(#REF!,#REF!,#REF!))</f>
        <v>#REF!</v>
      </c>
      <c r="D1664" s="174">
        <v>0</v>
      </c>
      <c r="E1664" s="174">
        <v>0</v>
      </c>
      <c r="F1664" s="174" t="e">
        <f>IF(COUNTIFS(#REF!,#REF!&amp;"??")&gt;0,SUMIFS(F$4:F$2174,#REF!,#REF!&amp;"??"),SUMIFS(#REF!,#REF!,#REF!))</f>
        <v>#REF!</v>
      </c>
      <c r="G1664" s="175">
        <f t="shared" si="44"/>
        <v>0</v>
      </c>
      <c r="H1664" s="175">
        <f t="shared" si="45"/>
        <v>0</v>
      </c>
      <c r="I1664" s="188"/>
    </row>
    <row r="1665" spans="1:9" s="68" customFormat="1" ht="18" hidden="1" customHeight="1">
      <c r="A1665" s="146" t="s">
        <v>1240</v>
      </c>
      <c r="B1665" s="187" t="s">
        <v>1433</v>
      </c>
      <c r="C1665" s="185" t="e">
        <f>IF(COUNTIFS(#REF!,#REF!&amp;"??")&gt;0,SUMIFS(C$4:C$2174,#REF!,#REF!&amp;"??"),SUMIFS(#REF!,#REF!,#REF!))</f>
        <v>#REF!</v>
      </c>
      <c r="D1665" s="174">
        <v>0</v>
      </c>
      <c r="E1665" s="174">
        <v>0</v>
      </c>
      <c r="F1665" s="174" t="e">
        <f>IF(COUNTIFS(#REF!,#REF!&amp;"??")&gt;0,SUMIFS(F$4:F$2174,#REF!,#REF!&amp;"??"),SUMIFS(#REF!,#REF!,#REF!))</f>
        <v>#REF!</v>
      </c>
      <c r="G1665" s="175">
        <f t="shared" si="44"/>
        <v>0</v>
      </c>
      <c r="H1665" s="175">
        <f t="shared" si="45"/>
        <v>0</v>
      </c>
      <c r="I1665" s="188"/>
    </row>
    <row r="1666" spans="1:9" s="68" customFormat="1" ht="18" hidden="1" customHeight="1">
      <c r="A1666" s="146" t="s">
        <v>1240</v>
      </c>
      <c r="B1666" s="187" t="s">
        <v>1434</v>
      </c>
      <c r="C1666" s="185" t="e">
        <f>IF(COUNTIFS(#REF!,#REF!&amp;"??")&gt;0,SUMIFS(C$4:C$2174,#REF!,#REF!&amp;"??"),SUMIFS(#REF!,#REF!,#REF!))</f>
        <v>#REF!</v>
      </c>
      <c r="D1666" s="174">
        <v>0</v>
      </c>
      <c r="E1666" s="174">
        <v>0</v>
      </c>
      <c r="F1666" s="174" t="e">
        <f>IF(COUNTIFS(#REF!,#REF!&amp;"??")&gt;0,SUMIFS(F$4:F$2174,#REF!,#REF!&amp;"??"),SUMIFS(#REF!,#REF!,#REF!))</f>
        <v>#REF!</v>
      </c>
      <c r="G1666" s="175">
        <f t="shared" si="44"/>
        <v>0</v>
      </c>
      <c r="H1666" s="175">
        <f t="shared" si="45"/>
        <v>0</v>
      </c>
      <c r="I1666" s="188"/>
    </row>
    <row r="1667" spans="1:9" s="68" customFormat="1" ht="18" hidden="1" customHeight="1">
      <c r="A1667" s="146" t="s">
        <v>1240</v>
      </c>
      <c r="B1667" s="187" t="s">
        <v>1435</v>
      </c>
      <c r="C1667" s="185" t="e">
        <f>IF(COUNTIFS(#REF!,#REF!&amp;"??")&gt;0,SUMIFS(C$4:C$2174,#REF!,#REF!&amp;"??"),SUMIFS(#REF!,#REF!,#REF!))</f>
        <v>#REF!</v>
      </c>
      <c r="D1667" s="174">
        <v>0</v>
      </c>
      <c r="E1667" s="174">
        <v>0</v>
      </c>
      <c r="F1667" s="174" t="e">
        <f>IF(COUNTIFS(#REF!,#REF!&amp;"??")&gt;0,SUMIFS(F$4:F$2174,#REF!,#REF!&amp;"??"),SUMIFS(#REF!,#REF!,#REF!))</f>
        <v>#REF!</v>
      </c>
      <c r="G1667" s="175">
        <f t="shared" si="44"/>
        <v>0</v>
      </c>
      <c r="H1667" s="175">
        <f t="shared" si="45"/>
        <v>0</v>
      </c>
      <c r="I1667" s="188"/>
    </row>
    <row r="1668" spans="1:9" s="68" customFormat="1" ht="18" hidden="1" customHeight="1">
      <c r="A1668" s="146" t="s">
        <v>1240</v>
      </c>
      <c r="B1668" s="187" t="s">
        <v>1436</v>
      </c>
      <c r="C1668" s="185" t="e">
        <f>IF(COUNTIFS(#REF!,#REF!&amp;"??")&gt;0,SUMIFS(C$4:C$2174,#REF!,#REF!&amp;"??"),SUMIFS(#REF!,#REF!,#REF!))</f>
        <v>#REF!</v>
      </c>
      <c r="D1668" s="174">
        <v>0</v>
      </c>
      <c r="E1668" s="174">
        <v>0</v>
      </c>
      <c r="F1668" s="174" t="e">
        <f>IF(COUNTIFS(#REF!,#REF!&amp;"??")&gt;0,SUMIFS(F$4:F$2174,#REF!,#REF!&amp;"??"),SUMIFS(#REF!,#REF!,#REF!))</f>
        <v>#REF!</v>
      </c>
      <c r="G1668" s="175">
        <f t="shared" si="44"/>
        <v>0</v>
      </c>
      <c r="H1668" s="175">
        <f t="shared" si="45"/>
        <v>0</v>
      </c>
      <c r="I1668" s="188"/>
    </row>
    <row r="1669" spans="1:9" s="68" customFormat="1" ht="18" hidden="1" customHeight="1">
      <c r="A1669" s="146" t="s">
        <v>1240</v>
      </c>
      <c r="B1669" s="187" t="s">
        <v>1437</v>
      </c>
      <c r="C1669" s="185" t="e">
        <f>IF(COUNTIFS(#REF!,#REF!&amp;"??")&gt;0,SUMIFS(C$4:C$2174,#REF!,#REF!&amp;"??"),SUMIFS(#REF!,#REF!,#REF!))</f>
        <v>#REF!</v>
      </c>
      <c r="D1669" s="174">
        <v>0</v>
      </c>
      <c r="E1669" s="174">
        <v>0</v>
      </c>
      <c r="F1669" s="174" t="e">
        <f>IF(COUNTIFS(#REF!,#REF!&amp;"??")&gt;0,SUMIFS(F$4:F$2174,#REF!,#REF!&amp;"??"),SUMIFS(#REF!,#REF!,#REF!))</f>
        <v>#REF!</v>
      </c>
      <c r="G1669" s="175">
        <f t="shared" si="44"/>
        <v>0</v>
      </c>
      <c r="H1669" s="175">
        <f t="shared" si="45"/>
        <v>0</v>
      </c>
      <c r="I1669" s="188"/>
    </row>
    <row r="1670" spans="1:9" s="68" customFormat="1" ht="18" hidden="1" customHeight="1">
      <c r="A1670" s="146" t="s">
        <v>1240</v>
      </c>
      <c r="B1670" s="187" t="s">
        <v>1438</v>
      </c>
      <c r="C1670" s="185" t="e">
        <f>IF(COUNTIFS(#REF!,#REF!&amp;"??")&gt;0,SUMIFS(C$4:C$2174,#REF!,#REF!&amp;"??"),SUMIFS(#REF!,#REF!,#REF!))</f>
        <v>#REF!</v>
      </c>
      <c r="D1670" s="174">
        <v>0</v>
      </c>
      <c r="E1670" s="174">
        <v>0</v>
      </c>
      <c r="F1670" s="174" t="e">
        <f>IF(COUNTIFS(#REF!,#REF!&amp;"??")&gt;0,SUMIFS(F$4:F$2174,#REF!,#REF!&amp;"??"),SUMIFS(#REF!,#REF!,#REF!))</f>
        <v>#REF!</v>
      </c>
      <c r="G1670" s="175">
        <f t="shared" si="44"/>
        <v>0</v>
      </c>
      <c r="H1670" s="175">
        <f t="shared" si="45"/>
        <v>0</v>
      </c>
      <c r="I1670" s="188"/>
    </row>
    <row r="1671" spans="1:9" s="68" customFormat="1" ht="18" hidden="1" customHeight="1">
      <c r="A1671" s="146" t="s">
        <v>1240</v>
      </c>
      <c r="B1671" s="187" t="s">
        <v>1439</v>
      </c>
      <c r="C1671" s="185" t="e">
        <f>IF(COUNTIFS(#REF!,#REF!&amp;"??")&gt;0,SUMIFS(C$4:C$2174,#REF!,#REF!&amp;"??"),SUMIFS(#REF!,#REF!,#REF!))</f>
        <v>#REF!</v>
      </c>
      <c r="D1671" s="174">
        <v>0</v>
      </c>
      <c r="E1671" s="174">
        <v>0</v>
      </c>
      <c r="F1671" s="174" t="e">
        <f>IF(COUNTIFS(#REF!,#REF!&amp;"??")&gt;0,SUMIFS(F$4:F$2174,#REF!,#REF!&amp;"??"),SUMIFS(#REF!,#REF!,#REF!))</f>
        <v>#REF!</v>
      </c>
      <c r="G1671" s="175">
        <f t="shared" si="44"/>
        <v>0</v>
      </c>
      <c r="H1671" s="175">
        <f t="shared" si="45"/>
        <v>0</v>
      </c>
      <c r="I1671" s="188"/>
    </row>
    <row r="1672" spans="1:9" s="68" customFormat="1" ht="18" hidden="1" customHeight="1">
      <c r="A1672" s="146" t="s">
        <v>1240</v>
      </c>
      <c r="B1672" s="187" t="s">
        <v>1241</v>
      </c>
      <c r="C1672" s="185" t="e">
        <f>IF(COUNTIFS(#REF!,#REF!&amp;"??")&gt;0,SUMIFS(C$4:C$2174,#REF!,#REF!&amp;"??"),SUMIFS(#REF!,#REF!,#REF!))</f>
        <v>#REF!</v>
      </c>
      <c r="D1672" s="174">
        <v>0</v>
      </c>
      <c r="E1672" s="174">
        <v>0</v>
      </c>
      <c r="F1672" s="174" t="e">
        <f>IF(COUNTIFS(#REF!,#REF!&amp;"??")&gt;0,SUMIFS(F$4:F$2174,#REF!,#REF!&amp;"??"),SUMIFS(#REF!,#REF!,#REF!))</f>
        <v>#REF!</v>
      </c>
      <c r="G1672" s="175">
        <f t="shared" ref="G1672:G1698" si="46">IF(E1672=0,0,F1672/E1672)</f>
        <v>0</v>
      </c>
      <c r="H1672" s="175">
        <f t="shared" ref="H1672:H1698" si="47">IF(D1672=0,0,F1672/D1672)</f>
        <v>0</v>
      </c>
      <c r="I1672" s="188"/>
    </row>
    <row r="1673" spans="1:9" s="68" customFormat="1" ht="18" hidden="1" customHeight="1">
      <c r="A1673" s="146" t="s">
        <v>1240</v>
      </c>
      <c r="B1673" s="187" t="s">
        <v>1440</v>
      </c>
      <c r="C1673" s="185" t="e">
        <f>IF(COUNTIFS(#REF!,#REF!&amp;"??")&gt;0,SUMIFS(C$4:C$2174,#REF!,#REF!&amp;"??"),SUMIFS(#REF!,#REF!,#REF!))</f>
        <v>#REF!</v>
      </c>
      <c r="D1673" s="174">
        <v>0</v>
      </c>
      <c r="E1673" s="174">
        <v>0</v>
      </c>
      <c r="F1673" s="174" t="e">
        <f>IF(COUNTIFS(#REF!,#REF!&amp;"??")&gt;0,SUMIFS(F$4:F$2174,#REF!,#REF!&amp;"??"),SUMIFS(#REF!,#REF!,#REF!))</f>
        <v>#REF!</v>
      </c>
      <c r="G1673" s="175">
        <f t="shared" si="46"/>
        <v>0</v>
      </c>
      <c r="H1673" s="175">
        <f t="shared" si="47"/>
        <v>0</v>
      </c>
      <c r="I1673" s="188"/>
    </row>
    <row r="1674" spans="1:9" s="68" customFormat="1" ht="18" hidden="1" customHeight="1">
      <c r="A1674" s="146" t="s">
        <v>1240</v>
      </c>
      <c r="B1674" s="187" t="s">
        <v>1441</v>
      </c>
      <c r="C1674" s="185" t="e">
        <f>IF(COUNTIFS(#REF!,#REF!&amp;"??")&gt;0,SUMIFS(C$4:C$2174,#REF!,#REF!&amp;"??"),SUMIFS(#REF!,#REF!,#REF!))</f>
        <v>#REF!</v>
      </c>
      <c r="D1674" s="174">
        <v>0</v>
      </c>
      <c r="E1674" s="174">
        <v>0</v>
      </c>
      <c r="F1674" s="174" t="e">
        <f>IF(COUNTIFS(#REF!,#REF!&amp;"??")&gt;0,SUMIFS(F$4:F$2174,#REF!,#REF!&amp;"??"),SUMIFS(#REF!,#REF!,#REF!))</f>
        <v>#REF!</v>
      </c>
      <c r="G1674" s="175">
        <f t="shared" si="46"/>
        <v>0</v>
      </c>
      <c r="H1674" s="175">
        <f t="shared" si="47"/>
        <v>0</v>
      </c>
      <c r="I1674" s="188"/>
    </row>
    <row r="1675" spans="1:9" s="68" customFormat="1" ht="18" hidden="1" customHeight="1">
      <c r="A1675" s="146" t="s">
        <v>1240</v>
      </c>
      <c r="B1675" s="187" t="s">
        <v>1442</v>
      </c>
      <c r="C1675" s="185" t="e">
        <f>IF(COUNTIFS(#REF!,#REF!&amp;"??")&gt;0,SUMIFS(C$4:C$2174,#REF!,#REF!&amp;"??"),SUMIFS(#REF!,#REF!,#REF!))</f>
        <v>#REF!</v>
      </c>
      <c r="D1675" s="174">
        <v>0</v>
      </c>
      <c r="E1675" s="174">
        <v>0</v>
      </c>
      <c r="F1675" s="174" t="e">
        <f>IF(COUNTIFS(#REF!,#REF!&amp;"??")&gt;0,SUMIFS(F$4:F$2174,#REF!,#REF!&amp;"??"),SUMIFS(#REF!,#REF!,#REF!))</f>
        <v>#REF!</v>
      </c>
      <c r="G1675" s="175">
        <f t="shared" si="46"/>
        <v>0</v>
      </c>
      <c r="H1675" s="175">
        <f t="shared" si="47"/>
        <v>0</v>
      </c>
      <c r="I1675" s="188"/>
    </row>
    <row r="1676" spans="1:9" s="68" customFormat="1" ht="18" hidden="1" customHeight="1">
      <c r="A1676" s="146" t="s">
        <v>1240</v>
      </c>
      <c r="B1676" s="187" t="s">
        <v>1443</v>
      </c>
      <c r="C1676" s="185" t="e">
        <f>IF(COUNTIFS(#REF!,#REF!&amp;"??")&gt;0,SUMIFS(C$4:C$2174,#REF!,#REF!&amp;"??"),SUMIFS(#REF!,#REF!,#REF!))</f>
        <v>#REF!</v>
      </c>
      <c r="D1676" s="174">
        <v>0</v>
      </c>
      <c r="E1676" s="174">
        <v>0</v>
      </c>
      <c r="F1676" s="174" t="e">
        <f>IF(COUNTIFS(#REF!,#REF!&amp;"??")&gt;0,SUMIFS(F$4:F$2174,#REF!,#REF!&amp;"??"),SUMIFS(#REF!,#REF!,#REF!))</f>
        <v>#REF!</v>
      </c>
      <c r="G1676" s="175">
        <f t="shared" si="46"/>
        <v>0</v>
      </c>
      <c r="H1676" s="175">
        <f t="shared" si="47"/>
        <v>0</v>
      </c>
      <c r="I1676" s="188"/>
    </row>
    <row r="1677" spans="1:9" s="68" customFormat="1" ht="18" hidden="1" customHeight="1">
      <c r="A1677" s="146" t="s">
        <v>1240</v>
      </c>
      <c r="B1677" s="187" t="s">
        <v>1444</v>
      </c>
      <c r="C1677" s="185" t="e">
        <f>IF(COUNTIFS(#REF!,#REF!&amp;"??")&gt;0,SUMIFS(C$4:C$2174,#REF!,#REF!&amp;"??"),SUMIFS(#REF!,#REF!,#REF!))</f>
        <v>#REF!</v>
      </c>
      <c r="D1677" s="174">
        <v>2000</v>
      </c>
      <c r="E1677" s="174">
        <v>2560</v>
      </c>
      <c r="F1677" s="174" t="e">
        <f>IF(COUNTIFS(#REF!,#REF!&amp;"??")&gt;0,SUMIFS(F$4:F$2174,#REF!,#REF!&amp;"??"),SUMIFS(#REF!,#REF!,#REF!))</f>
        <v>#REF!</v>
      </c>
      <c r="G1677" s="175" t="e">
        <f t="shared" si="46"/>
        <v>#REF!</v>
      </c>
      <c r="H1677" s="175" t="e">
        <f t="shared" si="47"/>
        <v>#REF!</v>
      </c>
      <c r="I1677" s="188"/>
    </row>
    <row r="1678" spans="1:9" s="68" customFormat="1" ht="18" hidden="1" customHeight="1">
      <c r="A1678" s="146" t="s">
        <v>1240</v>
      </c>
      <c r="B1678" s="187" t="s">
        <v>1445</v>
      </c>
      <c r="C1678" s="185" t="e">
        <f>IF(COUNTIFS(#REF!,#REF!&amp;"??")&gt;0,SUMIFS(C$4:C$2174,#REF!,#REF!&amp;"??"),SUMIFS(#REF!,#REF!,#REF!))</f>
        <v>#REF!</v>
      </c>
      <c r="D1678" s="174">
        <v>0</v>
      </c>
      <c r="E1678" s="174">
        <v>0</v>
      </c>
      <c r="F1678" s="174" t="e">
        <f>IF(COUNTIFS(#REF!,#REF!&amp;"??")&gt;0,SUMIFS(F$4:F$2174,#REF!,#REF!&amp;"??"),SUMIFS(#REF!,#REF!,#REF!))</f>
        <v>#REF!</v>
      </c>
      <c r="G1678" s="175">
        <f t="shared" si="46"/>
        <v>0</v>
      </c>
      <c r="H1678" s="175">
        <f t="shared" si="47"/>
        <v>0</v>
      </c>
      <c r="I1678" s="188"/>
    </row>
    <row r="1679" spans="1:9" s="68" customFormat="1" ht="18" hidden="1" customHeight="1">
      <c r="A1679" s="146" t="s">
        <v>1240</v>
      </c>
      <c r="B1679" s="187" t="s">
        <v>1446</v>
      </c>
      <c r="C1679" s="185" t="e">
        <f>IF(COUNTIFS(#REF!,#REF!&amp;"??")&gt;0,SUMIFS(C$4:C$2174,#REF!,#REF!&amp;"??"),SUMIFS(#REF!,#REF!,#REF!))</f>
        <v>#REF!</v>
      </c>
      <c r="D1679" s="174">
        <v>0</v>
      </c>
      <c r="E1679" s="174">
        <v>0</v>
      </c>
      <c r="F1679" s="174" t="e">
        <f>IF(COUNTIFS(#REF!,#REF!&amp;"??")&gt;0,SUMIFS(F$4:F$2174,#REF!,#REF!&amp;"??"),SUMIFS(#REF!,#REF!,#REF!))</f>
        <v>#REF!</v>
      </c>
      <c r="G1679" s="175">
        <f t="shared" si="46"/>
        <v>0</v>
      </c>
      <c r="H1679" s="175">
        <f t="shared" si="47"/>
        <v>0</v>
      </c>
      <c r="I1679" s="188"/>
    </row>
    <row r="1680" spans="1:9" s="68" customFormat="1" ht="18" hidden="1" customHeight="1">
      <c r="A1680" s="146" t="s">
        <v>1240</v>
      </c>
      <c r="B1680" s="187" t="s">
        <v>1440</v>
      </c>
      <c r="C1680" s="185" t="e">
        <f>IF(COUNTIFS(#REF!,#REF!&amp;"??")&gt;0,SUMIFS(C$4:C$2174,#REF!,#REF!&amp;"??"),SUMIFS(#REF!,#REF!,#REF!))</f>
        <v>#REF!</v>
      </c>
      <c r="D1680" s="174">
        <v>0</v>
      </c>
      <c r="E1680" s="174">
        <v>0</v>
      </c>
      <c r="F1680" s="174" t="e">
        <f>IF(COUNTIFS(#REF!,#REF!&amp;"??")&gt;0,SUMIFS(F$4:F$2174,#REF!,#REF!&amp;"??"),SUMIFS(#REF!,#REF!,#REF!))</f>
        <v>#REF!</v>
      </c>
      <c r="G1680" s="175">
        <f t="shared" si="46"/>
        <v>0</v>
      </c>
      <c r="H1680" s="175">
        <f t="shared" si="47"/>
        <v>0</v>
      </c>
      <c r="I1680" s="188"/>
    </row>
    <row r="1681" spans="1:9" s="68" customFormat="1" ht="18" hidden="1" customHeight="1">
      <c r="A1681" s="146" t="s">
        <v>1240</v>
      </c>
      <c r="B1681" s="187" t="s">
        <v>1447</v>
      </c>
      <c r="C1681" s="185" t="e">
        <f>IF(COUNTIFS(#REF!,#REF!&amp;"??")&gt;0,SUMIFS(C$4:C$2174,#REF!,#REF!&amp;"??"),SUMIFS(#REF!,#REF!,#REF!))</f>
        <v>#REF!</v>
      </c>
      <c r="D1681" s="174">
        <v>0</v>
      </c>
      <c r="E1681" s="174">
        <v>0</v>
      </c>
      <c r="F1681" s="174" t="e">
        <f>IF(COUNTIFS(#REF!,#REF!&amp;"??")&gt;0,SUMIFS(F$4:F$2174,#REF!,#REF!&amp;"??"),SUMIFS(#REF!,#REF!,#REF!))</f>
        <v>#REF!</v>
      </c>
      <c r="G1681" s="175">
        <f t="shared" si="46"/>
        <v>0</v>
      </c>
      <c r="H1681" s="175">
        <f t="shared" si="47"/>
        <v>0</v>
      </c>
      <c r="I1681" s="188"/>
    </row>
    <row r="1682" spans="1:9" s="68" customFormat="1" ht="18" hidden="1" customHeight="1">
      <c r="A1682" s="146" t="s">
        <v>1240</v>
      </c>
      <c r="B1682" s="187" t="s">
        <v>1448</v>
      </c>
      <c r="C1682" s="185" t="e">
        <f>IF(COUNTIFS(#REF!,#REF!&amp;"??")&gt;0,SUMIFS(C$4:C$2174,#REF!,#REF!&amp;"??"),SUMIFS(#REF!,#REF!,#REF!))</f>
        <v>#REF!</v>
      </c>
      <c r="D1682" s="174">
        <v>0</v>
      </c>
      <c r="E1682" s="174">
        <v>0</v>
      </c>
      <c r="F1682" s="174" t="e">
        <f>IF(COUNTIFS(#REF!,#REF!&amp;"??")&gt;0,SUMIFS(F$4:F$2174,#REF!,#REF!&amp;"??"),SUMIFS(#REF!,#REF!,#REF!))</f>
        <v>#REF!</v>
      </c>
      <c r="G1682" s="175">
        <f t="shared" si="46"/>
        <v>0</v>
      </c>
      <c r="H1682" s="175">
        <f t="shared" si="47"/>
        <v>0</v>
      </c>
      <c r="I1682" s="188"/>
    </row>
    <row r="1683" spans="1:9" s="68" customFormat="1" ht="18" hidden="1" customHeight="1">
      <c r="A1683" s="146" t="s">
        <v>1240</v>
      </c>
      <c r="B1683" s="187" t="s">
        <v>1449</v>
      </c>
      <c r="C1683" s="185" t="e">
        <f>IF(COUNTIFS(#REF!,#REF!&amp;"??")&gt;0,SUMIFS(C$4:C$2174,#REF!,#REF!&amp;"??"),SUMIFS(#REF!,#REF!,#REF!))</f>
        <v>#REF!</v>
      </c>
      <c r="D1683" s="174">
        <v>0</v>
      </c>
      <c r="E1683" s="174">
        <v>0</v>
      </c>
      <c r="F1683" s="174" t="e">
        <f>IF(COUNTIFS(#REF!,#REF!&amp;"??")&gt;0,SUMIFS(F$4:F$2174,#REF!,#REF!&amp;"??"),SUMIFS(#REF!,#REF!,#REF!))</f>
        <v>#REF!</v>
      </c>
      <c r="G1683" s="175">
        <f t="shared" si="46"/>
        <v>0</v>
      </c>
      <c r="H1683" s="175">
        <f t="shared" si="47"/>
        <v>0</v>
      </c>
      <c r="I1683" s="188"/>
    </row>
    <row r="1684" spans="1:9" s="68" customFormat="1" ht="18" hidden="1" customHeight="1">
      <c r="A1684" s="146" t="s">
        <v>1240</v>
      </c>
      <c r="B1684" s="187" t="s">
        <v>1450</v>
      </c>
      <c r="C1684" s="185" t="e">
        <f>IF(COUNTIFS(#REF!,#REF!&amp;"??")&gt;0,SUMIFS(C$4:C$2174,#REF!,#REF!&amp;"??"),SUMIFS(#REF!,#REF!,#REF!))</f>
        <v>#REF!</v>
      </c>
      <c r="D1684" s="174">
        <v>0</v>
      </c>
      <c r="E1684" s="174">
        <v>0</v>
      </c>
      <c r="F1684" s="174" t="e">
        <f>IF(COUNTIFS(#REF!,#REF!&amp;"??")&gt;0,SUMIFS(F$4:F$2174,#REF!,#REF!&amp;"??"),SUMIFS(#REF!,#REF!,#REF!))</f>
        <v>#REF!</v>
      </c>
      <c r="G1684" s="175">
        <f t="shared" si="46"/>
        <v>0</v>
      </c>
      <c r="H1684" s="175">
        <f t="shared" si="47"/>
        <v>0</v>
      </c>
      <c r="I1684" s="188"/>
    </row>
    <row r="1685" spans="1:9" s="68" customFormat="1" ht="18" hidden="1" customHeight="1">
      <c r="A1685" s="146" t="s">
        <v>1240</v>
      </c>
      <c r="B1685" s="187" t="s">
        <v>1451</v>
      </c>
      <c r="C1685" s="185" t="e">
        <f>IF(COUNTIFS(#REF!,#REF!&amp;"??")&gt;0,SUMIFS(C$4:C$2174,#REF!,#REF!&amp;"??"),SUMIFS(#REF!,#REF!,#REF!))</f>
        <v>#REF!</v>
      </c>
      <c r="D1685" s="174">
        <v>0</v>
      </c>
      <c r="E1685" s="174">
        <v>0</v>
      </c>
      <c r="F1685" s="174" t="e">
        <f>IF(COUNTIFS(#REF!,#REF!&amp;"??")&gt;0,SUMIFS(F$4:F$2174,#REF!,#REF!&amp;"??"),SUMIFS(#REF!,#REF!,#REF!))</f>
        <v>#REF!</v>
      </c>
      <c r="G1685" s="175">
        <f t="shared" si="46"/>
        <v>0</v>
      </c>
      <c r="H1685" s="175">
        <f t="shared" si="47"/>
        <v>0</v>
      </c>
      <c r="I1685" s="188"/>
    </row>
    <row r="1686" spans="1:9" s="68" customFormat="1" ht="18" hidden="1" customHeight="1">
      <c r="A1686" s="146" t="s">
        <v>1240</v>
      </c>
      <c r="B1686" s="187" t="s">
        <v>1452</v>
      </c>
      <c r="C1686" s="185" t="e">
        <f>IF(COUNTIFS(#REF!,#REF!&amp;"??")&gt;0,SUMIFS(C$4:C$2174,#REF!,#REF!&amp;"??"),SUMIFS(#REF!,#REF!,#REF!))</f>
        <v>#REF!</v>
      </c>
      <c r="D1686" s="174">
        <v>0</v>
      </c>
      <c r="E1686" s="174">
        <v>0</v>
      </c>
      <c r="F1686" s="174" t="e">
        <f>IF(COUNTIFS(#REF!,#REF!&amp;"??")&gt;0,SUMIFS(F$4:F$2174,#REF!,#REF!&amp;"??"),SUMIFS(#REF!,#REF!,#REF!))</f>
        <v>#REF!</v>
      </c>
      <c r="G1686" s="175">
        <f t="shared" si="46"/>
        <v>0</v>
      </c>
      <c r="H1686" s="175">
        <f t="shared" si="47"/>
        <v>0</v>
      </c>
      <c r="I1686" s="188"/>
    </row>
    <row r="1687" spans="1:9" s="68" customFormat="1" ht="18" hidden="1" customHeight="1">
      <c r="A1687" s="146" t="s">
        <v>1240</v>
      </c>
      <c r="B1687" s="187" t="s">
        <v>1453</v>
      </c>
      <c r="C1687" s="185" t="e">
        <f>IF(COUNTIFS(#REF!,#REF!&amp;"??")&gt;0,SUMIFS(C$4:C$2174,#REF!,#REF!&amp;"??"),SUMIFS(#REF!,#REF!,#REF!))</f>
        <v>#REF!</v>
      </c>
      <c r="D1687" s="174">
        <v>0</v>
      </c>
      <c r="E1687" s="174">
        <v>0</v>
      </c>
      <c r="F1687" s="174" t="e">
        <f>IF(COUNTIFS(#REF!,#REF!&amp;"??")&gt;0,SUMIFS(F$4:F$2174,#REF!,#REF!&amp;"??"),SUMIFS(#REF!,#REF!,#REF!))</f>
        <v>#REF!</v>
      </c>
      <c r="G1687" s="175">
        <f t="shared" si="46"/>
        <v>0</v>
      </c>
      <c r="H1687" s="175">
        <f t="shared" si="47"/>
        <v>0</v>
      </c>
      <c r="I1687" s="188"/>
    </row>
    <row r="1688" spans="1:9" s="68" customFormat="1" ht="18" hidden="1" customHeight="1">
      <c r="A1688" s="146" t="s">
        <v>1240</v>
      </c>
      <c r="B1688" s="187" t="s">
        <v>1454</v>
      </c>
      <c r="C1688" s="185" t="e">
        <f>IF(COUNTIFS(#REF!,#REF!&amp;"??")&gt;0,SUMIFS(C$4:C$2174,#REF!,#REF!&amp;"??"),SUMIFS(#REF!,#REF!,#REF!))</f>
        <v>#REF!</v>
      </c>
      <c r="D1688" s="174">
        <v>0</v>
      </c>
      <c r="E1688" s="174">
        <v>0</v>
      </c>
      <c r="F1688" s="174" t="e">
        <f>IF(COUNTIFS(#REF!,#REF!&amp;"??")&gt;0,SUMIFS(F$4:F$2174,#REF!,#REF!&amp;"??"),SUMIFS(#REF!,#REF!,#REF!))</f>
        <v>#REF!</v>
      </c>
      <c r="G1688" s="175">
        <f t="shared" si="46"/>
        <v>0</v>
      </c>
      <c r="H1688" s="175">
        <f t="shared" si="47"/>
        <v>0</v>
      </c>
      <c r="I1688" s="188"/>
    </row>
    <row r="1689" spans="1:9" s="68" customFormat="1" ht="18" hidden="1" customHeight="1">
      <c r="A1689" s="146" t="s">
        <v>1240</v>
      </c>
      <c r="B1689" s="187" t="s">
        <v>1455</v>
      </c>
      <c r="C1689" s="185" t="e">
        <f>IF(COUNTIFS(#REF!,#REF!&amp;"??")&gt;0,SUMIFS(C$4:C$2174,#REF!,#REF!&amp;"??"),SUMIFS(#REF!,#REF!,#REF!))</f>
        <v>#REF!</v>
      </c>
      <c r="D1689" s="174">
        <v>0</v>
      </c>
      <c r="E1689" s="174">
        <v>0</v>
      </c>
      <c r="F1689" s="174" t="e">
        <f>IF(COUNTIFS(#REF!,#REF!&amp;"??")&gt;0,SUMIFS(F$4:F$2174,#REF!,#REF!&amp;"??"),SUMIFS(#REF!,#REF!,#REF!))</f>
        <v>#REF!</v>
      </c>
      <c r="G1689" s="175">
        <f t="shared" si="46"/>
        <v>0</v>
      </c>
      <c r="H1689" s="175">
        <f t="shared" si="47"/>
        <v>0</v>
      </c>
      <c r="I1689" s="188"/>
    </row>
    <row r="1690" spans="1:9" s="68" customFormat="1" ht="18" hidden="1" customHeight="1">
      <c r="A1690" s="146" t="s">
        <v>1240</v>
      </c>
      <c r="B1690" s="187" t="s">
        <v>1456</v>
      </c>
      <c r="C1690" s="185" t="e">
        <f>IF(COUNTIFS(#REF!,#REF!&amp;"??")&gt;0,SUMIFS(C$4:C$2174,#REF!,#REF!&amp;"??"),SUMIFS(#REF!,#REF!,#REF!))</f>
        <v>#REF!</v>
      </c>
      <c r="D1690" s="174">
        <v>0</v>
      </c>
      <c r="E1690" s="174">
        <v>0</v>
      </c>
      <c r="F1690" s="174" t="e">
        <f>IF(COUNTIFS(#REF!,#REF!&amp;"??")&gt;0,SUMIFS(F$4:F$2174,#REF!,#REF!&amp;"??"),SUMIFS(#REF!,#REF!,#REF!))</f>
        <v>#REF!</v>
      </c>
      <c r="G1690" s="175">
        <f t="shared" si="46"/>
        <v>0</v>
      </c>
      <c r="H1690" s="175">
        <f t="shared" si="47"/>
        <v>0</v>
      </c>
      <c r="I1690" s="188"/>
    </row>
    <row r="1691" spans="1:9" s="166" customFormat="1" ht="18" hidden="1" customHeight="1">
      <c r="A1691" s="146" t="s">
        <v>1269</v>
      </c>
      <c r="B1691" s="187" t="s">
        <v>1457</v>
      </c>
      <c r="C1691" s="174" t="e">
        <f>IF(COUNTIFS(#REF!,#REF!&amp;"??")&gt;0,SUMIFS(C$4:C$2174,#REF!,#REF!&amp;"??"),SUMIFS(#REF!,#REF!,#REF!))</f>
        <v>#REF!</v>
      </c>
      <c r="D1691" s="174">
        <v>0</v>
      </c>
      <c r="E1691" s="174">
        <v>0</v>
      </c>
      <c r="F1691" s="174" t="e">
        <f>IF(COUNTIFS(#REF!,#REF!&amp;"??")&gt;0,SUMIFS(F$4:F$2174,#REF!,#REF!&amp;"??"),SUMIFS(#REF!,#REF!,#REF!))</f>
        <v>#REF!</v>
      </c>
      <c r="G1691" s="175">
        <f t="shared" si="46"/>
        <v>0</v>
      </c>
      <c r="H1691" s="175">
        <f t="shared" si="47"/>
        <v>0</v>
      </c>
      <c r="I1691" s="188"/>
    </row>
    <row r="1692" spans="1:9" s="166" customFormat="1" ht="18" hidden="1" customHeight="1">
      <c r="A1692" s="146" t="s">
        <v>1269</v>
      </c>
      <c r="B1692" s="187" t="s">
        <v>1458</v>
      </c>
      <c r="C1692" s="174" t="e">
        <f>IF(COUNTIFS(#REF!,#REF!&amp;"??")&gt;0,SUMIFS(C$4:C$2174,#REF!,#REF!&amp;"??"),SUMIFS(#REF!,#REF!,#REF!))</f>
        <v>#REF!</v>
      </c>
      <c r="D1692" s="174">
        <v>0</v>
      </c>
      <c r="E1692" s="174">
        <v>0</v>
      </c>
      <c r="F1692" s="174" t="e">
        <f>IF(COUNTIFS(#REF!,#REF!&amp;"??")&gt;0,SUMIFS(F$4:F$2174,#REF!,#REF!&amp;"??"),SUMIFS(#REF!,#REF!,#REF!))</f>
        <v>#REF!</v>
      </c>
      <c r="G1692" s="175">
        <f t="shared" si="46"/>
        <v>0</v>
      </c>
      <c r="H1692" s="175">
        <f t="shared" si="47"/>
        <v>0</v>
      </c>
      <c r="I1692" s="188"/>
    </row>
    <row r="1693" spans="1:9" s="166" customFormat="1" ht="18" hidden="1" customHeight="1">
      <c r="A1693" s="146" t="s">
        <v>1269</v>
      </c>
      <c r="B1693" s="187" t="s">
        <v>1459</v>
      </c>
      <c r="C1693" s="174" t="e">
        <f>IF(COUNTIFS(#REF!,#REF!&amp;"??")&gt;0,SUMIFS(C$4:C$2174,#REF!,#REF!&amp;"??"),SUMIFS(#REF!,#REF!,#REF!))</f>
        <v>#REF!</v>
      </c>
      <c r="D1693" s="174">
        <v>0</v>
      </c>
      <c r="E1693" s="174">
        <v>0</v>
      </c>
      <c r="F1693" s="174" t="e">
        <f>IF(COUNTIFS(#REF!,#REF!&amp;"??")&gt;0,SUMIFS(F$4:F$2174,#REF!,#REF!&amp;"??"),SUMIFS(#REF!,#REF!,#REF!))</f>
        <v>#REF!</v>
      </c>
      <c r="G1693" s="175">
        <f t="shared" si="46"/>
        <v>0</v>
      </c>
      <c r="H1693" s="175">
        <f t="shared" si="47"/>
        <v>0</v>
      </c>
      <c r="I1693" s="188"/>
    </row>
    <row r="1694" spans="1:9" s="166" customFormat="1" ht="18" hidden="1" customHeight="1">
      <c r="A1694" s="146" t="s">
        <v>1269</v>
      </c>
      <c r="B1694" s="187" t="s">
        <v>1460</v>
      </c>
      <c r="C1694" s="174" t="e">
        <f>IF(COUNTIFS(#REF!,#REF!&amp;"??")&gt;0,SUMIFS(C$4:C$2174,#REF!,#REF!&amp;"??"),SUMIFS(#REF!,#REF!,#REF!))</f>
        <v>#REF!</v>
      </c>
      <c r="D1694" s="174">
        <v>0</v>
      </c>
      <c r="E1694" s="174">
        <v>0</v>
      </c>
      <c r="F1694" s="174" t="e">
        <f>IF(COUNTIFS(#REF!,#REF!&amp;"??")&gt;0,SUMIFS(F$4:F$2174,#REF!,#REF!&amp;"??"),SUMIFS(#REF!,#REF!,#REF!))</f>
        <v>#REF!</v>
      </c>
      <c r="G1694" s="175">
        <f t="shared" si="46"/>
        <v>0</v>
      </c>
      <c r="H1694" s="175">
        <f t="shared" si="47"/>
        <v>0</v>
      </c>
      <c r="I1694" s="188"/>
    </row>
    <row r="1695" spans="1:9" s="166" customFormat="1" ht="18" hidden="1" customHeight="1">
      <c r="A1695" s="146" t="s">
        <v>1269</v>
      </c>
      <c r="B1695" s="187" t="s">
        <v>1461</v>
      </c>
      <c r="C1695" s="174" t="e">
        <f>IF(COUNTIFS(#REF!,#REF!&amp;"??")&gt;0,SUMIFS(C$4:C$2174,#REF!,#REF!&amp;"??"),SUMIFS(#REF!,#REF!,#REF!))</f>
        <v>#REF!</v>
      </c>
      <c r="D1695" s="174">
        <v>0</v>
      </c>
      <c r="E1695" s="174">
        <v>0</v>
      </c>
      <c r="F1695" s="174" t="e">
        <f>IF(COUNTIFS(#REF!,#REF!&amp;"??")&gt;0,SUMIFS(F$4:F$2174,#REF!,#REF!&amp;"??"),SUMIFS(#REF!,#REF!,#REF!))</f>
        <v>#REF!</v>
      </c>
      <c r="G1695" s="175">
        <f t="shared" si="46"/>
        <v>0</v>
      </c>
      <c r="H1695" s="175">
        <f t="shared" si="47"/>
        <v>0</v>
      </c>
      <c r="I1695" s="188"/>
    </row>
    <row r="1696" spans="1:9" s="166" customFormat="1" ht="18" hidden="1" customHeight="1">
      <c r="A1696" s="146" t="s">
        <v>1269</v>
      </c>
      <c r="B1696" s="187" t="s">
        <v>1462</v>
      </c>
      <c r="C1696" s="174" t="e">
        <f>IF(COUNTIFS(#REF!,#REF!&amp;"??")&gt;0,SUMIFS(C$4:C$2174,#REF!,#REF!&amp;"??"),SUMIFS(#REF!,#REF!,#REF!))</f>
        <v>#REF!</v>
      </c>
      <c r="D1696" s="174">
        <v>0</v>
      </c>
      <c r="E1696" s="174">
        <v>0</v>
      </c>
      <c r="F1696" s="174" t="e">
        <f>IF(COUNTIFS(#REF!,#REF!&amp;"??")&gt;0,SUMIFS(F$4:F$2174,#REF!,#REF!&amp;"??"),SUMIFS(#REF!,#REF!,#REF!))</f>
        <v>#REF!</v>
      </c>
      <c r="G1696" s="175">
        <f t="shared" si="46"/>
        <v>0</v>
      </c>
      <c r="H1696" s="175">
        <f t="shared" si="47"/>
        <v>0</v>
      </c>
      <c r="I1696" s="188"/>
    </row>
    <row r="1697" spans="1:9" s="166" customFormat="1" ht="18" hidden="1" customHeight="1">
      <c r="A1697" s="146" t="s">
        <v>1269</v>
      </c>
      <c r="B1697" s="187" t="s">
        <v>1463</v>
      </c>
      <c r="C1697" s="174" t="e">
        <f>IF(COUNTIFS(#REF!,#REF!&amp;"??")&gt;0,SUMIFS(C$4:C$2174,#REF!,#REF!&amp;"??"),SUMIFS(#REF!,#REF!,#REF!))</f>
        <v>#REF!</v>
      </c>
      <c r="D1697" s="174">
        <v>0</v>
      </c>
      <c r="E1697" s="174">
        <v>0</v>
      </c>
      <c r="F1697" s="174" t="e">
        <f>IF(COUNTIFS(#REF!,#REF!&amp;"??")&gt;0,SUMIFS(F$4:F$2174,#REF!,#REF!&amp;"??"),SUMIFS(#REF!,#REF!,#REF!))</f>
        <v>#REF!</v>
      </c>
      <c r="G1697" s="175">
        <f t="shared" si="46"/>
        <v>0</v>
      </c>
      <c r="H1697" s="175">
        <f t="shared" si="47"/>
        <v>0</v>
      </c>
      <c r="I1697" s="188"/>
    </row>
    <row r="1698" spans="1:9" s="68" customFormat="1" ht="18" hidden="1" customHeight="1">
      <c r="A1698" s="146" t="s">
        <v>1240</v>
      </c>
      <c r="B1698" s="187" t="s">
        <v>1464</v>
      </c>
      <c r="C1698" s="185" t="e">
        <f>IF(COUNTIFS(#REF!,#REF!&amp;"??")&gt;0,SUMIFS(C$4:C$2174,#REF!,#REF!&amp;"??"),SUMIFS(#REF!,#REF!,#REF!))</f>
        <v>#REF!</v>
      </c>
      <c r="D1698" s="174">
        <v>0</v>
      </c>
      <c r="E1698" s="174">
        <v>0</v>
      </c>
      <c r="F1698" s="174" t="e">
        <f>IF(COUNTIFS(#REF!,#REF!&amp;"??")&gt;0,SUMIFS(F$4:F$2174,#REF!,#REF!&amp;"??"),SUMIFS(#REF!,#REF!,#REF!))</f>
        <v>#REF!</v>
      </c>
      <c r="G1698" s="175">
        <f t="shared" si="46"/>
        <v>0</v>
      </c>
      <c r="H1698" s="175">
        <f t="shared" si="47"/>
        <v>0</v>
      </c>
      <c r="I1698" s="188"/>
    </row>
    <row r="1699" spans="1:9" s="68" customFormat="1" ht="18" hidden="1" customHeight="1">
      <c r="A1699" s="146" t="s">
        <v>1240</v>
      </c>
      <c r="B1699" s="187" t="s">
        <v>1241</v>
      </c>
      <c r="C1699" s="185" t="e">
        <f>IF(COUNTIFS(#REF!,#REF!&amp;"??")&gt;0,SUMIFS(C$4:C$2174,#REF!,#REF!&amp;"??"),SUMIFS(#REF!,#REF!,#REF!))</f>
        <v>#REF!</v>
      </c>
      <c r="D1699" s="174">
        <v>0</v>
      </c>
      <c r="E1699" s="174">
        <v>0</v>
      </c>
      <c r="F1699" s="174" t="e">
        <f>IF(COUNTIFS(#REF!,#REF!&amp;"??")&gt;0,SUMIFS(F$4:F$2174,#REF!,#REF!&amp;"??"),SUMIFS(#REF!,#REF!,#REF!))</f>
        <v>#REF!</v>
      </c>
      <c r="G1699" s="175">
        <f t="shared" ref="G1699:G1712" si="48">IF(E1699=0,0,F1699/E1699)</f>
        <v>0</v>
      </c>
      <c r="H1699" s="175">
        <f t="shared" ref="H1699:H1712" si="49">IF(D1699=0,0,F1699/D1699)</f>
        <v>0</v>
      </c>
      <c r="I1699" s="188"/>
    </row>
    <row r="1700" spans="1:9" s="68" customFormat="1" ht="18" hidden="1" customHeight="1">
      <c r="A1700" s="146" t="s">
        <v>1240</v>
      </c>
      <c r="B1700" s="187" t="s">
        <v>1465</v>
      </c>
      <c r="C1700" s="185" t="e">
        <f>IF(COUNTIFS(#REF!,#REF!&amp;"??")&gt;0,SUMIFS(C$4:C$2174,#REF!,#REF!&amp;"??"),SUMIFS(#REF!,#REF!,#REF!))</f>
        <v>#REF!</v>
      </c>
      <c r="D1700" s="174">
        <v>0</v>
      </c>
      <c r="E1700" s="174">
        <v>0</v>
      </c>
      <c r="F1700" s="174" t="e">
        <f>IF(COUNTIFS(#REF!,#REF!&amp;"??")&gt;0,SUMIFS(F$4:F$2174,#REF!,#REF!&amp;"??"),SUMIFS(#REF!,#REF!,#REF!))</f>
        <v>#REF!</v>
      </c>
      <c r="G1700" s="175">
        <f t="shared" si="48"/>
        <v>0</v>
      </c>
      <c r="H1700" s="175">
        <f t="shared" si="49"/>
        <v>0</v>
      </c>
      <c r="I1700" s="188"/>
    </row>
    <row r="1701" spans="1:9" s="68" customFormat="1" ht="18" hidden="1" customHeight="1">
      <c r="A1701" s="146" t="s">
        <v>1240</v>
      </c>
      <c r="B1701" s="187" t="s">
        <v>1466</v>
      </c>
      <c r="C1701" s="185" t="e">
        <f>IF(COUNTIFS(#REF!,#REF!&amp;"??")&gt;0,SUMIFS(C$4:C$2174,#REF!,#REF!&amp;"??"),SUMIFS(#REF!,#REF!,#REF!))</f>
        <v>#REF!</v>
      </c>
      <c r="D1701" s="174">
        <v>0</v>
      </c>
      <c r="E1701" s="174">
        <v>0</v>
      </c>
      <c r="F1701" s="174" t="e">
        <f>IF(COUNTIFS(#REF!,#REF!&amp;"??")&gt;0,SUMIFS(F$4:F$2174,#REF!,#REF!&amp;"??"),SUMIFS(#REF!,#REF!,#REF!))</f>
        <v>#REF!</v>
      </c>
      <c r="G1701" s="175">
        <f t="shared" si="48"/>
        <v>0</v>
      </c>
      <c r="H1701" s="175">
        <f t="shared" si="49"/>
        <v>0</v>
      </c>
      <c r="I1701" s="188"/>
    </row>
    <row r="1702" spans="1:9" s="68" customFormat="1" ht="18" hidden="1" customHeight="1">
      <c r="A1702" s="146" t="s">
        <v>1240</v>
      </c>
      <c r="B1702" s="187" t="s">
        <v>1467</v>
      </c>
      <c r="C1702" s="185" t="e">
        <f>IF(COUNTIFS(#REF!,#REF!&amp;"??")&gt;0,SUMIFS(C$4:C$2174,#REF!,#REF!&amp;"??"),SUMIFS(#REF!,#REF!,#REF!))</f>
        <v>#REF!</v>
      </c>
      <c r="D1702" s="174">
        <v>0</v>
      </c>
      <c r="E1702" s="174">
        <v>0</v>
      </c>
      <c r="F1702" s="174" t="e">
        <f>IF(COUNTIFS(#REF!,#REF!&amp;"??")&gt;0,SUMIFS(F$4:F$2174,#REF!,#REF!&amp;"??"),SUMIFS(#REF!,#REF!,#REF!))</f>
        <v>#REF!</v>
      </c>
      <c r="G1702" s="175">
        <f t="shared" si="48"/>
        <v>0</v>
      </c>
      <c r="H1702" s="175">
        <f t="shared" si="49"/>
        <v>0</v>
      </c>
      <c r="I1702" s="188"/>
    </row>
    <row r="1703" spans="1:9" s="68" customFormat="1" ht="18" hidden="1" customHeight="1">
      <c r="A1703" s="146" t="s">
        <v>1240</v>
      </c>
      <c r="B1703" s="187" t="s">
        <v>1256</v>
      </c>
      <c r="C1703" s="185" t="e">
        <f>IF(COUNTIFS(#REF!,#REF!&amp;"??")&gt;0,SUMIFS(C$4:C$2174,#REF!,#REF!&amp;"??"),SUMIFS(#REF!,#REF!,#REF!))</f>
        <v>#REF!</v>
      </c>
      <c r="D1703" s="174">
        <v>0</v>
      </c>
      <c r="E1703" s="174">
        <v>0</v>
      </c>
      <c r="F1703" s="174" t="e">
        <f>IF(COUNTIFS(#REF!,#REF!&amp;"??")&gt;0,SUMIFS(F$4:F$2174,#REF!,#REF!&amp;"??"),SUMIFS(#REF!,#REF!,#REF!))</f>
        <v>#REF!</v>
      </c>
      <c r="G1703" s="175">
        <f t="shared" si="48"/>
        <v>0</v>
      </c>
      <c r="H1703" s="175">
        <f t="shared" si="49"/>
        <v>0</v>
      </c>
      <c r="I1703" s="188"/>
    </row>
    <row r="1704" spans="1:9" s="68" customFormat="1" ht="18" hidden="1" customHeight="1">
      <c r="A1704" s="146" t="s">
        <v>1240</v>
      </c>
      <c r="B1704" s="187" t="s">
        <v>1241</v>
      </c>
      <c r="C1704" s="185" t="e">
        <f>IF(COUNTIFS(#REF!,#REF!&amp;"??")&gt;0,SUMIFS(C$4:C$2174,#REF!,#REF!&amp;"??"),SUMIFS(#REF!,#REF!,#REF!))</f>
        <v>#REF!</v>
      </c>
      <c r="D1704" s="174">
        <v>0</v>
      </c>
      <c r="E1704" s="174">
        <v>0</v>
      </c>
      <c r="F1704" s="174" t="e">
        <f>IF(COUNTIFS(#REF!,#REF!&amp;"??")&gt;0,SUMIFS(F$4:F$2174,#REF!,#REF!&amp;"??"),SUMIFS(#REF!,#REF!,#REF!))</f>
        <v>#REF!</v>
      </c>
      <c r="G1704" s="175">
        <f t="shared" si="48"/>
        <v>0</v>
      </c>
      <c r="H1704" s="175">
        <f t="shared" si="49"/>
        <v>0</v>
      </c>
      <c r="I1704" s="188"/>
    </row>
    <row r="1705" spans="1:9" s="68" customFormat="1" ht="18" hidden="1" customHeight="1">
      <c r="A1705" s="146" t="s">
        <v>1240</v>
      </c>
      <c r="B1705" s="187" t="s">
        <v>1468</v>
      </c>
      <c r="C1705" s="185" t="e">
        <f>IF(COUNTIFS(#REF!,#REF!&amp;"??")&gt;0,SUMIFS(C$4:C$2174,#REF!,#REF!&amp;"??"),SUMIFS(#REF!,#REF!,#REF!))</f>
        <v>#REF!</v>
      </c>
      <c r="D1705" s="174">
        <v>0</v>
      </c>
      <c r="E1705" s="174">
        <v>0</v>
      </c>
      <c r="F1705" s="174" t="e">
        <f>IF(COUNTIFS(#REF!,#REF!&amp;"??")&gt;0,SUMIFS(F$4:F$2174,#REF!,#REF!&amp;"??"),SUMIFS(#REF!,#REF!,#REF!))</f>
        <v>#REF!</v>
      </c>
      <c r="G1705" s="175">
        <f t="shared" si="48"/>
        <v>0</v>
      </c>
      <c r="H1705" s="175">
        <f t="shared" si="49"/>
        <v>0</v>
      </c>
      <c r="I1705" s="188"/>
    </row>
    <row r="1706" spans="1:9" s="68" customFormat="1" ht="18" hidden="1" customHeight="1">
      <c r="A1706" s="146" t="s">
        <v>1240</v>
      </c>
      <c r="B1706" s="187" t="s">
        <v>1469</v>
      </c>
      <c r="C1706" s="185" t="e">
        <f>IF(COUNTIFS(#REF!,#REF!&amp;"??")&gt;0,SUMIFS(C$4:C$2174,#REF!,#REF!&amp;"??"),SUMIFS(#REF!,#REF!,#REF!))</f>
        <v>#REF!</v>
      </c>
      <c r="D1706" s="174">
        <v>0</v>
      </c>
      <c r="E1706" s="174">
        <v>0</v>
      </c>
      <c r="F1706" s="174" t="e">
        <f>IF(COUNTIFS(#REF!,#REF!&amp;"??")&gt;0,SUMIFS(F$4:F$2174,#REF!,#REF!&amp;"??"),SUMIFS(#REF!,#REF!,#REF!))</f>
        <v>#REF!</v>
      </c>
      <c r="G1706" s="175">
        <f t="shared" si="48"/>
        <v>0</v>
      </c>
      <c r="H1706" s="175">
        <f t="shared" si="49"/>
        <v>0</v>
      </c>
      <c r="I1706" s="188"/>
    </row>
    <row r="1707" spans="1:9" s="68" customFormat="1" ht="18" hidden="1" customHeight="1">
      <c r="A1707" s="146" t="s">
        <v>1240</v>
      </c>
      <c r="B1707" s="187" t="s">
        <v>1241</v>
      </c>
      <c r="C1707" s="185" t="e">
        <f>IF(COUNTIFS(#REF!,#REF!&amp;"??")&gt;0,SUMIFS(C$4:C$2174,#REF!,#REF!&amp;"??"),SUMIFS(#REF!,#REF!,#REF!))</f>
        <v>#REF!</v>
      </c>
      <c r="D1707" s="174">
        <v>0</v>
      </c>
      <c r="E1707" s="174">
        <v>0</v>
      </c>
      <c r="F1707" s="174" t="e">
        <f>IF(COUNTIFS(#REF!,#REF!&amp;"??")&gt;0,SUMIFS(F$4:F$2174,#REF!,#REF!&amp;"??"),SUMIFS(#REF!,#REF!,#REF!))</f>
        <v>#REF!</v>
      </c>
      <c r="G1707" s="175">
        <f t="shared" si="48"/>
        <v>0</v>
      </c>
      <c r="H1707" s="175">
        <f t="shared" si="49"/>
        <v>0</v>
      </c>
      <c r="I1707" s="188"/>
    </row>
    <row r="1708" spans="1:9" s="68" customFormat="1" ht="18" hidden="1" customHeight="1">
      <c r="A1708" s="146" t="s">
        <v>1240</v>
      </c>
      <c r="B1708" s="187" t="s">
        <v>1241</v>
      </c>
      <c r="C1708" s="185" t="e">
        <f>IF(COUNTIFS(#REF!,#REF!&amp;"??")&gt;0,SUMIFS(C$4:C$2174,#REF!,#REF!&amp;"??"),SUMIFS(#REF!,#REF!,#REF!))</f>
        <v>#REF!</v>
      </c>
      <c r="D1708" s="174">
        <v>0</v>
      </c>
      <c r="E1708" s="174">
        <v>0</v>
      </c>
      <c r="F1708" s="174" t="e">
        <f>IF(COUNTIFS(#REF!,#REF!&amp;"??")&gt;0,SUMIFS(F$4:F$2174,#REF!,#REF!&amp;"??"),SUMIFS(#REF!,#REF!,#REF!))</f>
        <v>#REF!</v>
      </c>
      <c r="G1708" s="175">
        <f t="shared" si="48"/>
        <v>0</v>
      </c>
      <c r="H1708" s="175">
        <f t="shared" si="49"/>
        <v>0</v>
      </c>
      <c r="I1708" s="188"/>
    </row>
    <row r="1709" spans="1:9" s="68" customFormat="1" ht="18" hidden="1" customHeight="1">
      <c r="A1709" s="146" t="s">
        <v>1240</v>
      </c>
      <c r="B1709" s="187" t="s">
        <v>1260</v>
      </c>
      <c r="C1709" s="185" t="e">
        <f>IF(COUNTIFS(#REF!,#REF!&amp;"??")&gt;0,SUMIFS(C$4:C$2174,#REF!,#REF!&amp;"??"),SUMIFS(#REF!,#REF!,#REF!))</f>
        <v>#REF!</v>
      </c>
      <c r="D1709" s="174">
        <v>0</v>
      </c>
      <c r="E1709" s="174">
        <v>0</v>
      </c>
      <c r="F1709" s="174" t="e">
        <f>IF(COUNTIFS(#REF!,#REF!&amp;"??")&gt;0,SUMIFS(F$4:F$2174,#REF!,#REF!&amp;"??"),SUMIFS(#REF!,#REF!,#REF!))</f>
        <v>#REF!</v>
      </c>
      <c r="G1709" s="175">
        <f t="shared" si="48"/>
        <v>0</v>
      </c>
      <c r="H1709" s="175">
        <f t="shared" si="49"/>
        <v>0</v>
      </c>
      <c r="I1709" s="188"/>
    </row>
    <row r="1710" spans="1:9" s="68" customFormat="1" ht="18" hidden="1" customHeight="1">
      <c r="A1710" s="146" t="s">
        <v>1240</v>
      </c>
      <c r="B1710" s="187" t="s">
        <v>1470</v>
      </c>
      <c r="C1710" s="185" t="e">
        <f>IF(COUNTIFS(#REF!,#REF!&amp;"??")&gt;0,SUMIFS(C$4:C$2174,#REF!,#REF!&amp;"??"),SUMIFS(#REF!,#REF!,#REF!))</f>
        <v>#REF!</v>
      </c>
      <c r="D1710" s="174">
        <v>0</v>
      </c>
      <c r="E1710" s="174">
        <v>0</v>
      </c>
      <c r="F1710" s="174" t="e">
        <f>IF(COUNTIFS(#REF!,#REF!&amp;"??")&gt;0,SUMIFS(F$4:F$2174,#REF!,#REF!&amp;"??"),SUMIFS(#REF!,#REF!,#REF!))</f>
        <v>#REF!</v>
      </c>
      <c r="G1710" s="175">
        <f t="shared" si="48"/>
        <v>0</v>
      </c>
      <c r="H1710" s="175">
        <f t="shared" si="49"/>
        <v>0</v>
      </c>
      <c r="I1710" s="188"/>
    </row>
    <row r="1711" spans="1:9" s="68" customFormat="1" ht="18" hidden="1" customHeight="1">
      <c r="A1711" s="146" t="s">
        <v>1240</v>
      </c>
      <c r="B1711" s="187" t="s">
        <v>1471</v>
      </c>
      <c r="C1711" s="185" t="e">
        <f>IF(COUNTIFS(#REF!,#REF!&amp;"??")&gt;0,SUMIFS(C$4:C$2174,#REF!,#REF!&amp;"??"),SUMIFS(#REF!,#REF!,#REF!))</f>
        <v>#REF!</v>
      </c>
      <c r="D1711" s="174">
        <v>0</v>
      </c>
      <c r="E1711" s="174">
        <v>0</v>
      </c>
      <c r="F1711" s="174" t="e">
        <f>IF(COUNTIFS(#REF!,#REF!&amp;"??")&gt;0,SUMIFS(F$4:F$2174,#REF!,#REF!&amp;"??"),SUMIFS(#REF!,#REF!,#REF!))</f>
        <v>#REF!</v>
      </c>
      <c r="G1711" s="175">
        <f t="shared" si="48"/>
        <v>0</v>
      </c>
      <c r="H1711" s="175">
        <f t="shared" si="49"/>
        <v>0</v>
      </c>
      <c r="I1711" s="188"/>
    </row>
    <row r="1712" spans="1:9" s="68" customFormat="1" ht="18" hidden="1" customHeight="1">
      <c r="A1712" s="146" t="s">
        <v>1240</v>
      </c>
      <c r="B1712" s="187" t="s">
        <v>1472</v>
      </c>
      <c r="C1712" s="185" t="e">
        <f>IF(COUNTIFS(#REF!,#REF!&amp;"??")&gt;0,SUMIFS(C$4:C$2174,#REF!,#REF!&amp;"??"),SUMIFS(#REF!,#REF!,#REF!))</f>
        <v>#REF!</v>
      </c>
      <c r="D1712" s="174">
        <v>0</v>
      </c>
      <c r="E1712" s="174">
        <v>0</v>
      </c>
      <c r="F1712" s="174" t="e">
        <f>IF(COUNTIFS(#REF!,#REF!&amp;"??")&gt;0,SUMIFS(F$4:F$2174,#REF!,#REF!&amp;"??"),SUMIFS(#REF!,#REF!,#REF!))</f>
        <v>#REF!</v>
      </c>
      <c r="G1712" s="175">
        <f t="shared" si="48"/>
        <v>0</v>
      </c>
      <c r="H1712" s="175">
        <f t="shared" si="49"/>
        <v>0</v>
      </c>
      <c r="I1712" s="188"/>
    </row>
    <row r="1713" spans="1:9" s="68" customFormat="1" ht="18" hidden="1" customHeight="1">
      <c r="A1713" s="146" t="s">
        <v>1240</v>
      </c>
      <c r="B1713" s="187" t="s">
        <v>1241</v>
      </c>
      <c r="C1713" s="185" t="e">
        <f>IF(COUNTIFS(#REF!,#REF!&amp;"??")&gt;0,SUMIFS(C$4:C$2174,#REF!,#REF!&amp;"??"),SUMIFS(#REF!,#REF!,#REF!))</f>
        <v>#REF!</v>
      </c>
      <c r="D1713" s="174">
        <v>0</v>
      </c>
      <c r="E1713" s="174">
        <v>0</v>
      </c>
      <c r="F1713" s="174" t="e">
        <f>IF(COUNTIFS(#REF!,#REF!&amp;"??")&gt;0,SUMIFS(F$4:F$2174,#REF!,#REF!&amp;"??"),SUMIFS(#REF!,#REF!,#REF!))</f>
        <v>#REF!</v>
      </c>
      <c r="G1713" s="175">
        <f t="shared" ref="G1713" si="50">IF(E1713=0,0,F1713/E1713)</f>
        <v>0</v>
      </c>
      <c r="H1713" s="175">
        <f t="shared" ref="H1713" si="51">IF(D1713=0,0,F1713/D1713)</f>
        <v>0</v>
      </c>
      <c r="I1713" s="188"/>
    </row>
    <row r="1714" spans="1:9" s="68" customFormat="1" ht="18" hidden="1" customHeight="1">
      <c r="A1714" s="146" t="s">
        <v>1240</v>
      </c>
      <c r="B1714" s="187" t="s">
        <v>1473</v>
      </c>
      <c r="C1714" s="185" t="e">
        <f>IF(COUNTIFS(#REF!,#REF!&amp;"??")&gt;0,SUMIFS(C$4:C$2174,#REF!,#REF!&amp;"??"),SUMIFS(#REF!,#REF!,#REF!))</f>
        <v>#REF!</v>
      </c>
      <c r="D1714" s="174">
        <v>0</v>
      </c>
      <c r="E1714" s="174"/>
      <c r="F1714" s="174" t="e">
        <f>IF(COUNTIFS(#REF!,#REF!&amp;"??")&gt;0,SUMIFS(F$4:F$2174,#REF!,#REF!&amp;"??"),SUMIFS(#REF!,#REF!,#REF!))</f>
        <v>#REF!</v>
      </c>
      <c r="G1714" s="175">
        <f t="shared" ref="G1714:G1747" si="52">IF(E1714=0,0,F1714/E1714)</f>
        <v>0</v>
      </c>
      <c r="H1714" s="175">
        <f t="shared" ref="H1714:H1747" si="53">IF(D1714=0,0,F1714/D1714)</f>
        <v>0</v>
      </c>
      <c r="I1714" s="188"/>
    </row>
    <row r="1715" spans="1:9" s="68" customFormat="1" ht="18" hidden="1" customHeight="1">
      <c r="A1715" s="146" t="s">
        <v>1240</v>
      </c>
      <c r="B1715" s="187" t="s">
        <v>1474</v>
      </c>
      <c r="C1715" s="185" t="e">
        <f>IF(COUNTIFS(#REF!,#REF!&amp;"??")&gt;0,SUMIFS(C$4:C$2174,#REF!,#REF!&amp;"??"),SUMIFS(#REF!,#REF!,#REF!))</f>
        <v>#REF!</v>
      </c>
      <c r="D1715" s="174">
        <v>0</v>
      </c>
      <c r="E1715" s="174"/>
      <c r="F1715" s="174" t="e">
        <f>IF(COUNTIFS(#REF!,#REF!&amp;"??")&gt;0,SUMIFS(F$4:F$2174,#REF!,#REF!&amp;"??"),SUMIFS(#REF!,#REF!,#REF!))</f>
        <v>#REF!</v>
      </c>
      <c r="G1715" s="175">
        <f t="shared" si="52"/>
        <v>0</v>
      </c>
      <c r="H1715" s="175">
        <f t="shared" si="53"/>
        <v>0</v>
      </c>
      <c r="I1715" s="188"/>
    </row>
    <row r="1716" spans="1:9" s="68" customFormat="1" ht="18" hidden="1" customHeight="1">
      <c r="A1716" s="146" t="s">
        <v>1240</v>
      </c>
      <c r="B1716" s="187" t="s">
        <v>1475</v>
      </c>
      <c r="C1716" s="185" t="e">
        <f>IF(COUNTIFS(#REF!,#REF!&amp;"??")&gt;0,SUMIFS(C$4:C$2174,#REF!,#REF!&amp;"??"),SUMIFS(#REF!,#REF!,#REF!))</f>
        <v>#REF!</v>
      </c>
      <c r="D1716" s="174">
        <v>0</v>
      </c>
      <c r="E1716" s="174"/>
      <c r="F1716" s="174" t="e">
        <f>IF(COUNTIFS(#REF!,#REF!&amp;"??")&gt;0,SUMIFS(F$4:F$2174,#REF!,#REF!&amp;"??"),SUMIFS(#REF!,#REF!,#REF!))</f>
        <v>#REF!</v>
      </c>
      <c r="G1716" s="175">
        <f t="shared" si="52"/>
        <v>0</v>
      </c>
      <c r="H1716" s="175">
        <f t="shared" si="53"/>
        <v>0</v>
      </c>
      <c r="I1716" s="188"/>
    </row>
    <row r="1717" spans="1:9" s="68" customFormat="1" ht="18" hidden="1" customHeight="1">
      <c r="A1717" s="146" t="s">
        <v>1240</v>
      </c>
      <c r="B1717" s="187" t="s">
        <v>1476</v>
      </c>
      <c r="C1717" s="185" t="e">
        <f>IF(COUNTIFS(#REF!,#REF!&amp;"??")&gt;0,SUMIFS(C$4:C$2174,#REF!,#REF!&amp;"??"),SUMIFS(#REF!,#REF!,#REF!))</f>
        <v>#REF!</v>
      </c>
      <c r="D1717" s="174">
        <v>0</v>
      </c>
      <c r="E1717" s="174"/>
      <c r="F1717" s="174" t="e">
        <f>IF(COUNTIFS(#REF!,#REF!&amp;"??")&gt;0,SUMIFS(F$4:F$2174,#REF!,#REF!&amp;"??"),SUMIFS(#REF!,#REF!,#REF!))</f>
        <v>#REF!</v>
      </c>
      <c r="G1717" s="175">
        <f t="shared" si="52"/>
        <v>0</v>
      </c>
      <c r="H1717" s="175">
        <f t="shared" si="53"/>
        <v>0</v>
      </c>
      <c r="I1717" s="188"/>
    </row>
    <row r="1718" spans="1:9" s="68" customFormat="1" ht="18" hidden="1" customHeight="1">
      <c r="A1718" s="146" t="s">
        <v>1240</v>
      </c>
      <c r="B1718" s="187" t="s">
        <v>1477</v>
      </c>
      <c r="C1718" s="185" t="e">
        <f>IF(COUNTIFS(#REF!,#REF!&amp;"??")&gt;0,SUMIFS(C$4:C$2174,#REF!,#REF!&amp;"??"),SUMIFS(#REF!,#REF!,#REF!))</f>
        <v>#REF!</v>
      </c>
      <c r="D1718" s="174">
        <v>0</v>
      </c>
      <c r="E1718" s="174"/>
      <c r="F1718" s="174" t="e">
        <f>IF(COUNTIFS(#REF!,#REF!&amp;"??")&gt;0,SUMIFS(F$4:F$2174,#REF!,#REF!&amp;"??"),SUMIFS(#REF!,#REF!,#REF!))</f>
        <v>#REF!</v>
      </c>
      <c r="G1718" s="175">
        <f t="shared" si="52"/>
        <v>0</v>
      </c>
      <c r="H1718" s="175">
        <f t="shared" si="53"/>
        <v>0</v>
      </c>
      <c r="I1718" s="188"/>
    </row>
    <row r="1719" spans="1:9" s="68" customFormat="1" ht="18" hidden="1" customHeight="1">
      <c r="A1719" s="146" t="s">
        <v>1240</v>
      </c>
      <c r="B1719" s="187" t="s">
        <v>1478</v>
      </c>
      <c r="C1719" s="185" t="e">
        <f>IF(COUNTIFS(#REF!,#REF!&amp;"??")&gt;0,SUMIFS(C$4:C$2174,#REF!,#REF!&amp;"??"),SUMIFS(#REF!,#REF!,#REF!))</f>
        <v>#REF!</v>
      </c>
      <c r="D1719" s="174">
        <v>0</v>
      </c>
      <c r="E1719" s="174"/>
      <c r="F1719" s="174" t="e">
        <f>IF(COUNTIFS(#REF!,#REF!&amp;"??")&gt;0,SUMIFS(F$4:F$2174,#REF!,#REF!&amp;"??"),SUMIFS(#REF!,#REF!,#REF!))</f>
        <v>#REF!</v>
      </c>
      <c r="G1719" s="175">
        <f t="shared" si="52"/>
        <v>0</v>
      </c>
      <c r="H1719" s="175">
        <f t="shared" si="53"/>
        <v>0</v>
      </c>
      <c r="I1719" s="188"/>
    </row>
    <row r="1720" spans="1:9" s="68" customFormat="1" ht="18" hidden="1" customHeight="1">
      <c r="A1720" s="146" t="s">
        <v>1240</v>
      </c>
      <c r="B1720" s="187" t="s">
        <v>1479</v>
      </c>
      <c r="C1720" s="185" t="e">
        <f>IF(COUNTIFS(#REF!,#REF!&amp;"??")&gt;0,SUMIFS(C$4:C$2174,#REF!,#REF!&amp;"??"),SUMIFS(#REF!,#REF!,#REF!))</f>
        <v>#REF!</v>
      </c>
      <c r="D1720" s="174">
        <v>0</v>
      </c>
      <c r="E1720" s="174"/>
      <c r="F1720" s="174" t="e">
        <f>IF(COUNTIFS(#REF!,#REF!&amp;"??")&gt;0,SUMIFS(F$4:F$2174,#REF!,#REF!&amp;"??"),SUMIFS(#REF!,#REF!,#REF!))</f>
        <v>#REF!</v>
      </c>
      <c r="G1720" s="175">
        <f t="shared" si="52"/>
        <v>0</v>
      </c>
      <c r="H1720" s="175">
        <f t="shared" si="53"/>
        <v>0</v>
      </c>
      <c r="I1720" s="188"/>
    </row>
    <row r="1721" spans="1:9" s="68" customFormat="1" ht="18" hidden="1" customHeight="1">
      <c r="A1721" s="146" t="s">
        <v>1240</v>
      </c>
      <c r="B1721" s="187" t="s">
        <v>1480</v>
      </c>
      <c r="C1721" s="185" t="e">
        <f>IF(COUNTIFS(#REF!,#REF!&amp;"??")&gt;0,SUMIFS(C$4:C$2174,#REF!,#REF!&amp;"??"),SUMIFS(#REF!,#REF!,#REF!))</f>
        <v>#REF!</v>
      </c>
      <c r="D1721" s="174">
        <v>0</v>
      </c>
      <c r="E1721" s="174">
        <v>0</v>
      </c>
      <c r="F1721" s="174" t="e">
        <f>IF(COUNTIFS(#REF!,#REF!&amp;"??")&gt;0,SUMIFS(F$4:F$2174,#REF!,#REF!&amp;"??"),SUMIFS(#REF!,#REF!,#REF!))</f>
        <v>#REF!</v>
      </c>
      <c r="G1721" s="175">
        <f t="shared" si="52"/>
        <v>0</v>
      </c>
      <c r="H1721" s="175">
        <f t="shared" si="53"/>
        <v>0</v>
      </c>
      <c r="I1721" s="188"/>
    </row>
    <row r="1722" spans="1:9" s="68" customFormat="1" ht="18" hidden="1" customHeight="1">
      <c r="A1722" s="146" t="s">
        <v>1240</v>
      </c>
      <c r="B1722" s="187" t="s">
        <v>1481</v>
      </c>
      <c r="C1722" s="185" t="e">
        <f>IF(COUNTIFS(#REF!,#REF!&amp;"??")&gt;0,SUMIFS(C$4:C$2174,#REF!,#REF!&amp;"??"),SUMIFS(#REF!,#REF!,#REF!))</f>
        <v>#REF!</v>
      </c>
      <c r="D1722" s="174">
        <v>0</v>
      </c>
      <c r="E1722" s="174">
        <v>0</v>
      </c>
      <c r="F1722" s="174" t="e">
        <f>IF(COUNTIFS(#REF!,#REF!&amp;"??")&gt;0,SUMIFS(F$4:F$2174,#REF!,#REF!&amp;"??"),SUMIFS(#REF!,#REF!,#REF!))</f>
        <v>#REF!</v>
      </c>
      <c r="G1722" s="175">
        <f t="shared" si="52"/>
        <v>0</v>
      </c>
      <c r="H1722" s="175">
        <f t="shared" si="53"/>
        <v>0</v>
      </c>
      <c r="I1722" s="188"/>
    </row>
    <row r="1723" spans="1:9" s="68" customFormat="1" ht="18" hidden="1" customHeight="1">
      <c r="A1723" s="146" t="s">
        <v>1240</v>
      </c>
      <c r="B1723" s="187" t="s">
        <v>1482</v>
      </c>
      <c r="C1723" s="185" t="e">
        <f>IF(COUNTIFS(#REF!,#REF!&amp;"??")&gt;0,SUMIFS(C$4:C$2174,#REF!,#REF!&amp;"??"),SUMIFS(#REF!,#REF!,#REF!))</f>
        <v>#REF!</v>
      </c>
      <c r="D1723" s="174">
        <v>0</v>
      </c>
      <c r="E1723" s="174">
        <v>0</v>
      </c>
      <c r="F1723" s="174" t="e">
        <f>IF(COUNTIFS(#REF!,#REF!&amp;"??")&gt;0,SUMIFS(F$4:F$2174,#REF!,#REF!&amp;"??"),SUMIFS(#REF!,#REF!,#REF!))</f>
        <v>#REF!</v>
      </c>
      <c r="G1723" s="175">
        <f t="shared" si="52"/>
        <v>0</v>
      </c>
      <c r="H1723" s="175">
        <f t="shared" si="53"/>
        <v>0</v>
      </c>
      <c r="I1723" s="188"/>
    </row>
    <row r="1724" spans="1:9" s="68" customFormat="1" ht="18" hidden="1" customHeight="1">
      <c r="A1724" s="146" t="s">
        <v>1240</v>
      </c>
      <c r="B1724" s="187" t="s">
        <v>1483</v>
      </c>
      <c r="C1724" s="185" t="e">
        <f>IF(COUNTIFS(#REF!,#REF!&amp;"??")&gt;0,SUMIFS(C$4:C$2174,#REF!,#REF!&amp;"??"),SUMIFS(#REF!,#REF!,#REF!))</f>
        <v>#REF!</v>
      </c>
      <c r="D1724" s="174">
        <v>0</v>
      </c>
      <c r="E1724" s="174">
        <v>0</v>
      </c>
      <c r="F1724" s="174" t="e">
        <f>IF(COUNTIFS(#REF!,#REF!&amp;"??")&gt;0,SUMIFS(F$4:F$2174,#REF!,#REF!&amp;"??"),SUMIFS(#REF!,#REF!,#REF!))</f>
        <v>#REF!</v>
      </c>
      <c r="G1724" s="175">
        <f t="shared" si="52"/>
        <v>0</v>
      </c>
      <c r="H1724" s="175">
        <f t="shared" si="53"/>
        <v>0</v>
      </c>
      <c r="I1724" s="188"/>
    </row>
    <row r="1725" spans="1:9" s="68" customFormat="1" ht="18" hidden="1" customHeight="1">
      <c r="A1725" s="146" t="s">
        <v>1240</v>
      </c>
      <c r="B1725" s="187" t="s">
        <v>1484</v>
      </c>
      <c r="C1725" s="185" t="e">
        <f>IF(COUNTIFS(#REF!,#REF!&amp;"??")&gt;0,SUMIFS(C$4:C$2174,#REF!,#REF!&amp;"??"),SUMIFS(#REF!,#REF!,#REF!))</f>
        <v>#REF!</v>
      </c>
      <c r="D1725" s="174">
        <v>0</v>
      </c>
      <c r="E1725" s="174">
        <v>0</v>
      </c>
      <c r="F1725" s="174" t="e">
        <f>IF(COUNTIFS(#REF!,#REF!&amp;"??")&gt;0,SUMIFS(F$4:F$2174,#REF!,#REF!&amp;"??"),SUMIFS(#REF!,#REF!,#REF!))</f>
        <v>#REF!</v>
      </c>
      <c r="G1725" s="175">
        <f t="shared" si="52"/>
        <v>0</v>
      </c>
      <c r="H1725" s="175">
        <f t="shared" si="53"/>
        <v>0</v>
      </c>
      <c r="I1725" s="188"/>
    </row>
    <row r="1726" spans="1:9" s="68" customFormat="1" ht="18" hidden="1" customHeight="1">
      <c r="A1726" s="146" t="s">
        <v>1240</v>
      </c>
      <c r="B1726" s="187" t="s">
        <v>1485</v>
      </c>
      <c r="C1726" s="185" t="e">
        <f>IF(COUNTIFS(#REF!,#REF!&amp;"??")&gt;0,SUMIFS(C$4:C$2174,#REF!,#REF!&amp;"??"),SUMIFS(#REF!,#REF!,#REF!))</f>
        <v>#REF!</v>
      </c>
      <c r="D1726" s="174">
        <v>0</v>
      </c>
      <c r="E1726" s="174">
        <v>0</v>
      </c>
      <c r="F1726" s="174" t="e">
        <f>IF(COUNTIFS(#REF!,#REF!&amp;"??")&gt;0,SUMIFS(F$4:F$2174,#REF!,#REF!&amp;"??"),SUMIFS(#REF!,#REF!,#REF!))</f>
        <v>#REF!</v>
      </c>
      <c r="G1726" s="175">
        <f t="shared" si="52"/>
        <v>0</v>
      </c>
      <c r="H1726" s="175">
        <f t="shared" si="53"/>
        <v>0</v>
      </c>
      <c r="I1726" s="188"/>
    </row>
    <row r="1727" spans="1:9" s="68" customFormat="1" ht="18" hidden="1" customHeight="1">
      <c r="A1727" s="146" t="s">
        <v>1240</v>
      </c>
      <c r="B1727" s="187" t="s">
        <v>1486</v>
      </c>
      <c r="C1727" s="185" t="e">
        <f>IF(COUNTIFS(#REF!,#REF!&amp;"??")&gt;0,SUMIFS(C$4:C$2174,#REF!,#REF!&amp;"??"),SUMIFS(#REF!,#REF!,#REF!))</f>
        <v>#REF!</v>
      </c>
      <c r="D1727" s="174">
        <v>0</v>
      </c>
      <c r="E1727" s="174">
        <v>0</v>
      </c>
      <c r="F1727" s="174" t="e">
        <f>IF(COUNTIFS(#REF!,#REF!&amp;"??")&gt;0,SUMIFS(F$4:F$2174,#REF!,#REF!&amp;"??"),SUMIFS(#REF!,#REF!,#REF!))</f>
        <v>#REF!</v>
      </c>
      <c r="G1727" s="175">
        <f t="shared" si="52"/>
        <v>0</v>
      </c>
      <c r="H1727" s="175">
        <f t="shared" si="53"/>
        <v>0</v>
      </c>
      <c r="I1727" s="188"/>
    </row>
    <row r="1728" spans="1:9" s="68" customFormat="1" ht="18" hidden="1" customHeight="1">
      <c r="A1728" s="146" t="s">
        <v>1240</v>
      </c>
      <c r="B1728" s="187" t="s">
        <v>1487</v>
      </c>
      <c r="C1728" s="185" t="e">
        <f>IF(COUNTIFS(#REF!,#REF!&amp;"??")&gt;0,SUMIFS(C$4:C$2174,#REF!,#REF!&amp;"??"),SUMIFS(#REF!,#REF!,#REF!))</f>
        <v>#REF!</v>
      </c>
      <c r="D1728" s="174">
        <v>0</v>
      </c>
      <c r="E1728" s="174">
        <v>0</v>
      </c>
      <c r="F1728" s="174" t="e">
        <f>IF(COUNTIFS(#REF!,#REF!&amp;"??")&gt;0,SUMIFS(F$4:F$2174,#REF!,#REF!&amp;"??"),SUMIFS(#REF!,#REF!,#REF!))</f>
        <v>#REF!</v>
      </c>
      <c r="G1728" s="175">
        <f t="shared" si="52"/>
        <v>0</v>
      </c>
      <c r="H1728" s="175">
        <f t="shared" si="53"/>
        <v>0</v>
      </c>
      <c r="I1728" s="188"/>
    </row>
    <row r="1729" spans="1:9" s="68" customFormat="1" ht="18" hidden="1" customHeight="1">
      <c r="A1729" s="146" t="s">
        <v>1240</v>
      </c>
      <c r="B1729" s="187" t="s">
        <v>1488</v>
      </c>
      <c r="C1729" s="185" t="e">
        <f>IF(COUNTIFS(#REF!,#REF!&amp;"??")&gt;0,SUMIFS(C$4:C$2174,#REF!,#REF!&amp;"??"),SUMIFS(#REF!,#REF!,#REF!))</f>
        <v>#REF!</v>
      </c>
      <c r="D1729" s="174">
        <v>0</v>
      </c>
      <c r="E1729" s="174">
        <v>0</v>
      </c>
      <c r="F1729" s="174" t="e">
        <f>IF(COUNTIFS(#REF!,#REF!&amp;"??")&gt;0,SUMIFS(F$4:F$2174,#REF!,#REF!&amp;"??"),SUMIFS(#REF!,#REF!,#REF!))</f>
        <v>#REF!</v>
      </c>
      <c r="G1729" s="175">
        <f t="shared" si="52"/>
        <v>0</v>
      </c>
      <c r="H1729" s="175">
        <f t="shared" si="53"/>
        <v>0</v>
      </c>
      <c r="I1729" s="188"/>
    </row>
    <row r="1730" spans="1:9" s="68" customFormat="1" ht="18" hidden="1" customHeight="1">
      <c r="A1730" s="146" t="s">
        <v>1240</v>
      </c>
      <c r="B1730" s="187" t="s">
        <v>1489</v>
      </c>
      <c r="C1730" s="185" t="e">
        <f>IF(COUNTIFS(#REF!,#REF!&amp;"??")&gt;0,SUMIFS(C$4:C$2174,#REF!,#REF!&amp;"??"),SUMIFS(#REF!,#REF!,#REF!))</f>
        <v>#REF!</v>
      </c>
      <c r="D1730" s="174">
        <v>0</v>
      </c>
      <c r="E1730" s="174">
        <v>0</v>
      </c>
      <c r="F1730" s="174" t="e">
        <f>IF(COUNTIFS(#REF!,#REF!&amp;"??")&gt;0,SUMIFS(F$4:F$2174,#REF!,#REF!&amp;"??"),SUMIFS(#REF!,#REF!,#REF!))</f>
        <v>#REF!</v>
      </c>
      <c r="G1730" s="175">
        <f t="shared" si="52"/>
        <v>0</v>
      </c>
      <c r="H1730" s="175">
        <f t="shared" si="53"/>
        <v>0</v>
      </c>
      <c r="I1730" s="188"/>
    </row>
    <row r="1731" spans="1:9" s="68" customFormat="1" ht="18" hidden="1" customHeight="1">
      <c r="A1731" s="146" t="s">
        <v>1240</v>
      </c>
      <c r="B1731" s="187" t="s">
        <v>1490</v>
      </c>
      <c r="C1731" s="185" t="e">
        <f>IF(COUNTIFS(#REF!,#REF!&amp;"??")&gt;0,SUMIFS(C$4:C$2174,#REF!,#REF!&amp;"??"),SUMIFS(#REF!,#REF!,#REF!))</f>
        <v>#REF!</v>
      </c>
      <c r="D1731" s="174">
        <v>0</v>
      </c>
      <c r="E1731" s="174">
        <v>0</v>
      </c>
      <c r="F1731" s="174" t="e">
        <f>IF(COUNTIFS(#REF!,#REF!&amp;"??")&gt;0,SUMIFS(F$4:F$2174,#REF!,#REF!&amp;"??"),SUMIFS(#REF!,#REF!,#REF!))</f>
        <v>#REF!</v>
      </c>
      <c r="G1731" s="175">
        <f t="shared" si="52"/>
        <v>0</v>
      </c>
      <c r="H1731" s="175">
        <f t="shared" si="53"/>
        <v>0</v>
      </c>
      <c r="I1731" s="188"/>
    </row>
    <row r="1732" spans="1:9" s="68" customFormat="1" ht="18" hidden="1" customHeight="1">
      <c r="A1732" s="146" t="s">
        <v>1240</v>
      </c>
      <c r="B1732" s="187" t="s">
        <v>1491</v>
      </c>
      <c r="C1732" s="185" t="e">
        <f>IF(COUNTIFS(#REF!,#REF!&amp;"??")&gt;0,SUMIFS(C$4:C$2174,#REF!,#REF!&amp;"??"),SUMIFS(#REF!,#REF!,#REF!))</f>
        <v>#REF!</v>
      </c>
      <c r="D1732" s="174">
        <v>0</v>
      </c>
      <c r="E1732" s="174">
        <v>0</v>
      </c>
      <c r="F1732" s="174" t="e">
        <f>IF(COUNTIFS(#REF!,#REF!&amp;"??")&gt;0,SUMIFS(F$4:F$2174,#REF!,#REF!&amp;"??"),SUMIFS(#REF!,#REF!,#REF!))</f>
        <v>#REF!</v>
      </c>
      <c r="G1732" s="175">
        <f t="shared" si="52"/>
        <v>0</v>
      </c>
      <c r="H1732" s="175">
        <f t="shared" si="53"/>
        <v>0</v>
      </c>
      <c r="I1732" s="188"/>
    </row>
    <row r="1733" spans="1:9" s="68" customFormat="1" ht="18" hidden="1" customHeight="1">
      <c r="A1733" s="146" t="s">
        <v>1240</v>
      </c>
      <c r="B1733" s="187" t="s">
        <v>1492</v>
      </c>
      <c r="C1733" s="185" t="e">
        <f>IF(COUNTIFS(#REF!,#REF!&amp;"??")&gt;0,SUMIFS(C$4:C$2174,#REF!,#REF!&amp;"??"),SUMIFS(#REF!,#REF!,#REF!))</f>
        <v>#REF!</v>
      </c>
      <c r="D1733" s="174">
        <v>0</v>
      </c>
      <c r="E1733" s="174">
        <v>0</v>
      </c>
      <c r="F1733" s="174" t="e">
        <f>IF(COUNTIFS(#REF!,#REF!&amp;"??")&gt;0,SUMIFS(F$4:F$2174,#REF!,#REF!&amp;"??"),SUMIFS(#REF!,#REF!,#REF!))</f>
        <v>#REF!</v>
      </c>
      <c r="G1733" s="175">
        <f t="shared" si="52"/>
        <v>0</v>
      </c>
      <c r="H1733" s="175">
        <f t="shared" si="53"/>
        <v>0</v>
      </c>
      <c r="I1733" s="188"/>
    </row>
    <row r="1734" spans="1:9" s="68" customFormat="1" ht="18" hidden="1" customHeight="1">
      <c r="A1734" s="146" t="s">
        <v>1240</v>
      </c>
      <c r="B1734" s="187" t="s">
        <v>1493</v>
      </c>
      <c r="C1734" s="185" t="e">
        <f>IF(COUNTIFS(#REF!,#REF!&amp;"??")&gt;0,SUMIFS(C$4:C$2174,#REF!,#REF!&amp;"??"),SUMIFS(#REF!,#REF!,#REF!))</f>
        <v>#REF!</v>
      </c>
      <c r="D1734" s="174">
        <v>0</v>
      </c>
      <c r="E1734" s="174">
        <v>0</v>
      </c>
      <c r="F1734" s="174" t="e">
        <f>IF(COUNTIFS(#REF!,#REF!&amp;"??")&gt;0,SUMIFS(F$4:F$2174,#REF!,#REF!&amp;"??"),SUMIFS(#REF!,#REF!,#REF!))</f>
        <v>#REF!</v>
      </c>
      <c r="G1734" s="175">
        <f t="shared" si="52"/>
        <v>0</v>
      </c>
      <c r="H1734" s="175">
        <f t="shared" si="53"/>
        <v>0</v>
      </c>
      <c r="I1734" s="188"/>
    </row>
    <row r="1735" spans="1:9" s="68" customFormat="1" ht="18" hidden="1" customHeight="1">
      <c r="A1735" s="146" t="s">
        <v>1240</v>
      </c>
      <c r="B1735" s="187" t="s">
        <v>1494</v>
      </c>
      <c r="C1735" s="185" t="e">
        <f>IF(COUNTIFS(#REF!,#REF!&amp;"??")&gt;0,SUMIFS(C$4:C$2174,#REF!,#REF!&amp;"??"),SUMIFS(#REF!,#REF!,#REF!))</f>
        <v>#REF!</v>
      </c>
      <c r="D1735" s="174">
        <v>0</v>
      </c>
      <c r="E1735" s="174">
        <v>0</v>
      </c>
      <c r="F1735" s="174" t="e">
        <f>IF(COUNTIFS(#REF!,#REF!&amp;"??")&gt;0,SUMIFS(F$4:F$2174,#REF!,#REF!&amp;"??"),SUMIFS(#REF!,#REF!,#REF!))</f>
        <v>#REF!</v>
      </c>
      <c r="G1735" s="175">
        <f t="shared" si="52"/>
        <v>0</v>
      </c>
      <c r="H1735" s="175">
        <f t="shared" si="53"/>
        <v>0</v>
      </c>
      <c r="I1735" s="188"/>
    </row>
    <row r="1736" spans="1:9" s="68" customFormat="1" ht="18" hidden="1" customHeight="1">
      <c r="A1736" s="146" t="s">
        <v>1240</v>
      </c>
      <c r="B1736" s="187" t="s">
        <v>1495</v>
      </c>
      <c r="C1736" s="185" t="e">
        <f>IF(COUNTIFS(#REF!,#REF!&amp;"??")&gt;0,SUMIFS(C$4:C$2174,#REF!,#REF!&amp;"??"),SUMIFS(#REF!,#REF!,#REF!))</f>
        <v>#REF!</v>
      </c>
      <c r="D1736" s="174">
        <v>0</v>
      </c>
      <c r="E1736" s="174">
        <v>0</v>
      </c>
      <c r="F1736" s="174" t="e">
        <f>IF(COUNTIFS(#REF!,#REF!&amp;"??")&gt;0,SUMIFS(F$4:F$2174,#REF!,#REF!&amp;"??"),SUMIFS(#REF!,#REF!,#REF!))</f>
        <v>#REF!</v>
      </c>
      <c r="G1736" s="175">
        <f t="shared" si="52"/>
        <v>0</v>
      </c>
      <c r="H1736" s="175">
        <f t="shared" si="53"/>
        <v>0</v>
      </c>
      <c r="I1736" s="188"/>
    </row>
    <row r="1737" spans="1:9" s="68" customFormat="1" ht="18" hidden="1" customHeight="1">
      <c r="A1737" s="146" t="s">
        <v>1240</v>
      </c>
      <c r="B1737" s="187" t="s">
        <v>1496</v>
      </c>
      <c r="C1737" s="185" t="e">
        <f>IF(COUNTIFS(#REF!,#REF!&amp;"??")&gt;0,SUMIFS(C$4:C$2174,#REF!,#REF!&amp;"??"),SUMIFS(#REF!,#REF!,#REF!))</f>
        <v>#REF!</v>
      </c>
      <c r="D1737" s="174">
        <v>0</v>
      </c>
      <c r="E1737" s="174">
        <v>0</v>
      </c>
      <c r="F1737" s="174" t="e">
        <f>IF(COUNTIFS(#REF!,#REF!&amp;"??")&gt;0,SUMIFS(F$4:F$2174,#REF!,#REF!&amp;"??"),SUMIFS(#REF!,#REF!,#REF!))</f>
        <v>#REF!</v>
      </c>
      <c r="G1737" s="175">
        <f t="shared" si="52"/>
        <v>0</v>
      </c>
      <c r="H1737" s="175">
        <f t="shared" si="53"/>
        <v>0</v>
      </c>
      <c r="I1737" s="188"/>
    </row>
    <row r="1738" spans="1:9" s="68" customFormat="1" ht="18" hidden="1" customHeight="1">
      <c r="A1738" s="68" t="s">
        <v>1286</v>
      </c>
      <c r="B1738" s="189" t="s">
        <v>1497</v>
      </c>
      <c r="C1738" s="190" t="e">
        <f>IF(COUNTIFS(#REF!,#REF!&amp;"??")&gt;0,SUMIFS(C$4:C$2174,#REF!,#REF!&amp;"??"),SUMIFS(#REF!,#REF!,#REF!))</f>
        <v>#REF!</v>
      </c>
      <c r="D1738" s="190">
        <v>0</v>
      </c>
      <c r="E1738" s="190">
        <v>0</v>
      </c>
      <c r="F1738" s="192" t="e">
        <f>IF(COUNTIFS(#REF!,#REF!&amp;"??")&gt;0,SUMIFS(F$4:F$2174,#REF!,#REF!&amp;"??"),SUMIFS(#REF!,#REF!,#REF!))</f>
        <v>#REF!</v>
      </c>
      <c r="G1738" s="12">
        <f t="shared" si="52"/>
        <v>0</v>
      </c>
      <c r="H1738" s="12">
        <f t="shared" si="53"/>
        <v>0</v>
      </c>
      <c r="I1738" s="193"/>
    </row>
    <row r="1739" spans="1:9" s="68" customFormat="1" ht="18" hidden="1" customHeight="1">
      <c r="A1739" s="68" t="s">
        <v>1286</v>
      </c>
      <c r="B1739" s="189" t="s">
        <v>1498</v>
      </c>
      <c r="C1739" s="190" t="e">
        <f>IF(COUNTIFS(#REF!,#REF!&amp;"??")&gt;0,SUMIFS(C$4:C$2174,#REF!,#REF!&amp;"??"),SUMIFS(#REF!,#REF!,#REF!))</f>
        <v>#REF!</v>
      </c>
      <c r="D1739" s="190">
        <v>3368</v>
      </c>
      <c r="E1739" s="190">
        <v>3280</v>
      </c>
      <c r="F1739" s="192" t="e">
        <f>IF(COUNTIFS(#REF!,#REF!&amp;"??")&gt;0,SUMIFS(F$4:F$2174,#REF!,#REF!&amp;"??"),SUMIFS(#REF!,#REF!,#REF!))</f>
        <v>#REF!</v>
      </c>
      <c r="G1739" s="12" t="e">
        <f t="shared" si="52"/>
        <v>#REF!</v>
      </c>
      <c r="H1739" s="12" t="e">
        <f t="shared" si="53"/>
        <v>#REF!</v>
      </c>
      <c r="I1739" s="193"/>
    </row>
    <row r="1740" spans="1:9" s="68" customFormat="1" ht="18" hidden="1" customHeight="1">
      <c r="A1740" s="68" t="s">
        <v>1286</v>
      </c>
      <c r="B1740" s="189" t="s">
        <v>1499</v>
      </c>
      <c r="C1740" s="190" t="e">
        <f>IF(COUNTIFS(#REF!,#REF!&amp;"??")&gt;0,SUMIFS(C$4:C$2174,#REF!,#REF!&amp;"??"),SUMIFS(#REF!,#REF!,#REF!))</f>
        <v>#REF!</v>
      </c>
      <c r="D1740" s="190">
        <v>1433</v>
      </c>
      <c r="E1740" s="190">
        <v>1145</v>
      </c>
      <c r="F1740" s="192" t="e">
        <f>IF(COUNTIFS(#REF!,#REF!&amp;"??")&gt;0,SUMIFS(F$4:F$2174,#REF!,#REF!&amp;"??"),SUMIFS(#REF!,#REF!,#REF!))</f>
        <v>#REF!</v>
      </c>
      <c r="G1740" s="12" t="e">
        <f t="shared" si="52"/>
        <v>#REF!</v>
      </c>
      <c r="H1740" s="12" t="e">
        <f t="shared" si="53"/>
        <v>#REF!</v>
      </c>
      <c r="I1740" s="193"/>
    </row>
    <row r="1741" spans="1:9" s="68" customFormat="1" ht="18" hidden="1" customHeight="1">
      <c r="A1741" s="68" t="s">
        <v>1286</v>
      </c>
      <c r="B1741" s="189" t="s">
        <v>1500</v>
      </c>
      <c r="C1741" s="190" t="e">
        <f>IF(COUNTIFS(#REF!,#REF!&amp;"??")&gt;0,SUMIFS(C$4:C$2174,#REF!,#REF!&amp;"??"),SUMIFS(#REF!,#REF!,#REF!))</f>
        <v>#REF!</v>
      </c>
      <c r="D1741" s="190">
        <v>0</v>
      </c>
      <c r="E1741" s="190">
        <v>0</v>
      </c>
      <c r="F1741" s="192" t="e">
        <f>IF(COUNTIFS(#REF!,#REF!&amp;"??")&gt;0,SUMIFS(F$4:F$2174,#REF!,#REF!&amp;"??"),SUMIFS(#REF!,#REF!,#REF!))</f>
        <v>#REF!</v>
      </c>
      <c r="G1741" s="12">
        <f t="shared" si="52"/>
        <v>0</v>
      </c>
      <c r="H1741" s="12">
        <f t="shared" si="53"/>
        <v>0</v>
      </c>
      <c r="I1741" s="193"/>
    </row>
    <row r="1742" spans="1:9" s="68" customFormat="1" ht="18" hidden="1" customHeight="1">
      <c r="A1742" s="68" t="s">
        <v>1286</v>
      </c>
      <c r="B1742" s="189" t="s">
        <v>1501</v>
      </c>
      <c r="C1742" s="190" t="e">
        <f>IF(COUNTIFS(#REF!,#REF!&amp;"??")&gt;0,SUMIFS(C$4:C$2174,#REF!,#REF!&amp;"??"),SUMIFS(#REF!,#REF!,#REF!))</f>
        <v>#REF!</v>
      </c>
      <c r="D1742" s="190">
        <v>12764</v>
      </c>
      <c r="E1742" s="190">
        <v>0</v>
      </c>
      <c r="F1742" s="192" t="e">
        <f>IF(COUNTIFS(#REF!,#REF!&amp;"??")&gt;0,SUMIFS(F$4:F$2174,#REF!,#REF!&amp;"??"),SUMIFS(#REF!,#REF!,#REF!))</f>
        <v>#REF!</v>
      </c>
      <c r="G1742" s="12">
        <f t="shared" si="52"/>
        <v>0</v>
      </c>
      <c r="H1742" s="12" t="e">
        <f t="shared" si="53"/>
        <v>#REF!</v>
      </c>
      <c r="I1742" s="193" t="s">
        <v>1502</v>
      </c>
    </row>
    <row r="1743" spans="1:9" s="68" customFormat="1" ht="18" hidden="1" customHeight="1">
      <c r="A1743" s="146" t="s">
        <v>1240</v>
      </c>
      <c r="B1743" s="187" t="s">
        <v>1503</v>
      </c>
      <c r="C1743" s="185" t="e">
        <f>IF(COUNTIFS(#REF!,#REF!&amp;"??")&gt;0,SUMIFS(C$4:C$2174,#REF!,#REF!&amp;"??"),SUMIFS(#REF!,#REF!,#REF!))</f>
        <v>#REF!</v>
      </c>
      <c r="D1743" s="174">
        <v>0</v>
      </c>
      <c r="E1743" s="174">
        <v>0</v>
      </c>
      <c r="F1743" s="174" t="e">
        <f>IF(COUNTIFS(#REF!,#REF!&amp;"??")&gt;0,SUMIFS(F$4:F$2174,#REF!,#REF!&amp;"??"),SUMIFS(#REF!,#REF!,#REF!))</f>
        <v>#REF!</v>
      </c>
      <c r="G1743" s="175">
        <f t="shared" si="52"/>
        <v>0</v>
      </c>
      <c r="H1743" s="175">
        <f t="shared" si="53"/>
        <v>0</v>
      </c>
      <c r="I1743" s="188"/>
    </row>
    <row r="1744" spans="1:9" s="68" customFormat="1" ht="18" hidden="1" customHeight="1">
      <c r="A1744" s="146" t="s">
        <v>1240</v>
      </c>
      <c r="B1744" s="187" t="s">
        <v>1504</v>
      </c>
      <c r="C1744" s="185" t="e">
        <f>IF(COUNTIFS(#REF!,#REF!&amp;"??")&gt;0,SUMIFS(C$4:C$2174,#REF!,#REF!&amp;"??"),SUMIFS(#REF!,#REF!,#REF!))</f>
        <v>#REF!</v>
      </c>
      <c r="D1744" s="174">
        <v>0</v>
      </c>
      <c r="E1744" s="174">
        <v>0</v>
      </c>
      <c r="F1744" s="174" t="e">
        <f>IF(COUNTIFS(#REF!,#REF!&amp;"??")&gt;0,SUMIFS(F$4:F$2174,#REF!,#REF!&amp;"??"),SUMIFS(#REF!,#REF!,#REF!))</f>
        <v>#REF!</v>
      </c>
      <c r="G1744" s="175">
        <f t="shared" si="52"/>
        <v>0</v>
      </c>
      <c r="H1744" s="175">
        <f t="shared" si="53"/>
        <v>0</v>
      </c>
      <c r="I1744" s="188"/>
    </row>
    <row r="1745" spans="1:9" s="68" customFormat="1" ht="18" hidden="1" customHeight="1">
      <c r="A1745" s="146" t="s">
        <v>1240</v>
      </c>
      <c r="B1745" s="187" t="s">
        <v>1505</v>
      </c>
      <c r="C1745" s="185" t="e">
        <f>IF(COUNTIFS(#REF!,#REF!&amp;"??")&gt;0,SUMIFS(C$4:C$2174,#REF!,#REF!&amp;"??"),SUMIFS(#REF!,#REF!,#REF!))</f>
        <v>#REF!</v>
      </c>
      <c r="D1745" s="174">
        <v>0</v>
      </c>
      <c r="E1745" s="174">
        <v>0</v>
      </c>
      <c r="F1745" s="174" t="e">
        <f>IF(COUNTIFS(#REF!,#REF!&amp;"??")&gt;0,SUMIFS(F$4:F$2174,#REF!,#REF!&amp;"??"),SUMIFS(#REF!,#REF!,#REF!))</f>
        <v>#REF!</v>
      </c>
      <c r="G1745" s="175">
        <f t="shared" si="52"/>
        <v>0</v>
      </c>
      <c r="H1745" s="175">
        <f t="shared" si="53"/>
        <v>0</v>
      </c>
      <c r="I1745" s="188"/>
    </row>
    <row r="1746" spans="1:9" s="68" customFormat="1" ht="18" hidden="1" customHeight="1">
      <c r="A1746" s="146" t="s">
        <v>1240</v>
      </c>
      <c r="B1746" s="187" t="s">
        <v>1506</v>
      </c>
      <c r="C1746" s="185" t="e">
        <f>IF(COUNTIFS(#REF!,#REF!&amp;"??")&gt;0,SUMIFS(C$4:C$2174,#REF!,#REF!&amp;"??"),SUMIFS(#REF!,#REF!,#REF!))</f>
        <v>#REF!</v>
      </c>
      <c r="D1746" s="174">
        <v>0</v>
      </c>
      <c r="E1746" s="174">
        <v>0</v>
      </c>
      <c r="F1746" s="174" t="e">
        <f>IF(COUNTIFS(#REF!,#REF!&amp;"??")&gt;0,SUMIFS(F$4:F$2174,#REF!,#REF!&amp;"??"),SUMIFS(#REF!,#REF!,#REF!))</f>
        <v>#REF!</v>
      </c>
      <c r="G1746" s="175">
        <f t="shared" si="52"/>
        <v>0</v>
      </c>
      <c r="H1746" s="175">
        <f t="shared" si="53"/>
        <v>0</v>
      </c>
      <c r="I1746" s="188"/>
    </row>
    <row r="1747" spans="1:9" s="68" customFormat="1" ht="18" hidden="1" customHeight="1">
      <c r="A1747" s="146" t="s">
        <v>1240</v>
      </c>
      <c r="B1747" s="187" t="s">
        <v>1507</v>
      </c>
      <c r="C1747" s="185" t="e">
        <f>IF(COUNTIFS(#REF!,#REF!&amp;"??")&gt;0,SUMIFS(C$4:C$2174,#REF!,#REF!&amp;"??"),SUMIFS(#REF!,#REF!,#REF!))</f>
        <v>#REF!</v>
      </c>
      <c r="D1747" s="174">
        <v>0</v>
      </c>
      <c r="E1747" s="174">
        <v>0</v>
      </c>
      <c r="F1747" s="174" t="e">
        <f>IF(COUNTIFS(#REF!,#REF!&amp;"??")&gt;0,SUMIFS(F$4:F$2174,#REF!,#REF!&amp;"??"),SUMIFS(#REF!,#REF!,#REF!))</f>
        <v>#REF!</v>
      </c>
      <c r="G1747" s="175">
        <f t="shared" si="52"/>
        <v>0</v>
      </c>
      <c r="H1747" s="175">
        <f t="shared" si="53"/>
        <v>0</v>
      </c>
      <c r="I1747" s="188"/>
    </row>
    <row r="1748" spans="1:9" s="68" customFormat="1" ht="18" hidden="1" customHeight="1">
      <c r="A1748" s="146" t="s">
        <v>1240</v>
      </c>
      <c r="B1748" s="187" t="s">
        <v>1508</v>
      </c>
      <c r="C1748" s="185" t="e">
        <f>IF(COUNTIFS(#REF!,#REF!&amp;"??")&gt;0,SUMIFS(C$4:C$2174,#REF!,#REF!&amp;"??"),SUMIFS(#REF!,#REF!,#REF!))</f>
        <v>#REF!</v>
      </c>
      <c r="D1748" s="174">
        <v>0</v>
      </c>
      <c r="E1748" s="174">
        <v>0</v>
      </c>
      <c r="F1748" s="174" t="e">
        <f>IF(COUNTIFS(#REF!,#REF!&amp;"??")&gt;0,SUMIFS(F$4:F$2174,#REF!,#REF!&amp;"??"),SUMIFS(#REF!,#REF!,#REF!))</f>
        <v>#REF!</v>
      </c>
      <c r="G1748" s="175">
        <f t="shared" ref="G1748:G1776" si="54">IF(E1748=0,0,F1748/E1748)</f>
        <v>0</v>
      </c>
      <c r="H1748" s="175">
        <f t="shared" ref="H1748:H1776" si="55">IF(D1748=0,0,F1748/D1748)</f>
        <v>0</v>
      </c>
      <c r="I1748" s="188"/>
    </row>
    <row r="1749" spans="1:9" s="68" customFormat="1" ht="18" hidden="1" customHeight="1">
      <c r="A1749" s="146" t="s">
        <v>1240</v>
      </c>
      <c r="B1749" s="187" t="s">
        <v>1241</v>
      </c>
      <c r="C1749" s="185" t="e">
        <f>IF(COUNTIFS(#REF!,#REF!&amp;"??")&gt;0,SUMIFS(C$4:C$2174,#REF!,#REF!&amp;"??"),SUMIFS(#REF!,#REF!,#REF!))</f>
        <v>#REF!</v>
      </c>
      <c r="D1749" s="174">
        <v>0</v>
      </c>
      <c r="E1749" s="174">
        <v>0</v>
      </c>
      <c r="F1749" s="174" t="e">
        <f>IF(COUNTIFS(#REF!,#REF!&amp;"??")&gt;0,SUMIFS(F$4:F$2174,#REF!,#REF!&amp;"??"),SUMIFS(#REF!,#REF!,#REF!))</f>
        <v>#REF!</v>
      </c>
      <c r="G1749" s="175">
        <f t="shared" si="54"/>
        <v>0</v>
      </c>
      <c r="H1749" s="175">
        <f t="shared" si="55"/>
        <v>0</v>
      </c>
      <c r="I1749" s="188"/>
    </row>
    <row r="1750" spans="1:9" s="68" customFormat="1" ht="18" hidden="1" customHeight="1">
      <c r="A1750" s="146" t="s">
        <v>1240</v>
      </c>
      <c r="B1750" s="187" t="s">
        <v>1509</v>
      </c>
      <c r="C1750" s="185" t="e">
        <f>IF(COUNTIFS(#REF!,#REF!&amp;"??")&gt;0,SUMIFS(C$4:C$2174,#REF!,#REF!&amp;"??"),SUMIFS(#REF!,#REF!,#REF!))</f>
        <v>#REF!</v>
      </c>
      <c r="D1750" s="174">
        <v>0</v>
      </c>
      <c r="E1750" s="174">
        <v>0</v>
      </c>
      <c r="F1750" s="174" t="e">
        <f>IF(COUNTIFS(#REF!,#REF!&amp;"??")&gt;0,SUMIFS(F$4:F$2174,#REF!,#REF!&amp;"??"),SUMIFS(#REF!,#REF!,#REF!))</f>
        <v>#REF!</v>
      </c>
      <c r="G1750" s="175">
        <f t="shared" si="54"/>
        <v>0</v>
      </c>
      <c r="H1750" s="175">
        <f t="shared" si="55"/>
        <v>0</v>
      </c>
      <c r="I1750" s="188"/>
    </row>
    <row r="1751" spans="1:9" s="68" customFormat="1" ht="18" hidden="1" customHeight="1">
      <c r="A1751" s="146" t="s">
        <v>1240</v>
      </c>
      <c r="B1751" s="187" t="s">
        <v>1510</v>
      </c>
      <c r="C1751" s="185" t="e">
        <f>IF(COUNTIFS(#REF!,#REF!&amp;"??")&gt;0,SUMIFS(C$4:C$2174,#REF!,#REF!&amp;"??"),SUMIFS(#REF!,#REF!,#REF!))</f>
        <v>#REF!</v>
      </c>
      <c r="D1751" s="174">
        <v>0</v>
      </c>
      <c r="E1751" s="174">
        <v>0</v>
      </c>
      <c r="F1751" s="174" t="e">
        <f>IF(COUNTIFS(#REF!,#REF!&amp;"??")&gt;0,SUMIFS(F$4:F$2174,#REF!,#REF!&amp;"??"),SUMIFS(#REF!,#REF!,#REF!))</f>
        <v>#REF!</v>
      </c>
      <c r="G1751" s="175">
        <f t="shared" si="54"/>
        <v>0</v>
      </c>
      <c r="H1751" s="175">
        <f t="shared" si="55"/>
        <v>0</v>
      </c>
      <c r="I1751" s="188"/>
    </row>
    <row r="1752" spans="1:9" s="68" customFormat="1" ht="18" hidden="1" customHeight="1">
      <c r="A1752" s="146" t="s">
        <v>1240</v>
      </c>
      <c r="B1752" s="187" t="s">
        <v>1511</v>
      </c>
      <c r="C1752" s="185" t="e">
        <f>IF(COUNTIFS(#REF!,#REF!&amp;"??")&gt;0,SUMIFS(C$4:C$2174,#REF!,#REF!&amp;"??"),SUMIFS(#REF!,#REF!,#REF!))</f>
        <v>#REF!</v>
      </c>
      <c r="D1752" s="174">
        <v>0</v>
      </c>
      <c r="E1752" s="174">
        <v>0</v>
      </c>
      <c r="F1752" s="174" t="e">
        <f>IF(COUNTIFS(#REF!,#REF!&amp;"??")&gt;0,SUMIFS(F$4:F$2174,#REF!,#REF!&amp;"??"),SUMIFS(#REF!,#REF!,#REF!))</f>
        <v>#REF!</v>
      </c>
      <c r="G1752" s="175">
        <f t="shared" si="54"/>
        <v>0</v>
      </c>
      <c r="H1752" s="175">
        <f t="shared" si="55"/>
        <v>0</v>
      </c>
      <c r="I1752" s="188"/>
    </row>
    <row r="1753" spans="1:9" s="68" customFormat="1" ht="18" hidden="1" customHeight="1">
      <c r="A1753" s="146" t="s">
        <v>1240</v>
      </c>
      <c r="B1753" s="187" t="s">
        <v>1512</v>
      </c>
      <c r="C1753" s="185" t="e">
        <f>IF(COUNTIFS(#REF!,#REF!&amp;"??")&gt;0,SUMIFS(C$4:C$2174,#REF!,#REF!&amp;"??"),SUMIFS(#REF!,#REF!,#REF!))</f>
        <v>#REF!</v>
      </c>
      <c r="D1753" s="174">
        <v>0</v>
      </c>
      <c r="E1753" s="174">
        <v>0</v>
      </c>
      <c r="F1753" s="174" t="e">
        <f>IF(COUNTIFS(#REF!,#REF!&amp;"??")&gt;0,SUMIFS(F$4:F$2174,#REF!,#REF!&amp;"??"),SUMIFS(#REF!,#REF!,#REF!))</f>
        <v>#REF!</v>
      </c>
      <c r="G1753" s="175">
        <f t="shared" si="54"/>
        <v>0</v>
      </c>
      <c r="H1753" s="175">
        <f t="shared" si="55"/>
        <v>0</v>
      </c>
      <c r="I1753" s="188"/>
    </row>
    <row r="1754" spans="1:9" s="68" customFormat="1" ht="18" hidden="1" customHeight="1">
      <c r="A1754" s="146" t="s">
        <v>1240</v>
      </c>
      <c r="B1754" s="187" t="s">
        <v>1513</v>
      </c>
      <c r="C1754" s="185" t="e">
        <f>IF(COUNTIFS(#REF!,#REF!&amp;"??")&gt;0,SUMIFS(C$4:C$2174,#REF!,#REF!&amp;"??"),SUMIFS(#REF!,#REF!,#REF!))</f>
        <v>#REF!</v>
      </c>
      <c r="D1754" s="174">
        <v>0</v>
      </c>
      <c r="E1754" s="174">
        <v>0</v>
      </c>
      <c r="F1754" s="174" t="e">
        <f>IF(COUNTIFS(#REF!,#REF!&amp;"??")&gt;0,SUMIFS(F$4:F$2174,#REF!,#REF!&amp;"??"),SUMIFS(#REF!,#REF!,#REF!))</f>
        <v>#REF!</v>
      </c>
      <c r="G1754" s="175">
        <f t="shared" si="54"/>
        <v>0</v>
      </c>
      <c r="H1754" s="175">
        <f t="shared" si="55"/>
        <v>0</v>
      </c>
      <c r="I1754" s="188"/>
    </row>
    <row r="1755" spans="1:9" s="68" customFormat="1" ht="18" hidden="1" customHeight="1">
      <c r="A1755" s="146" t="s">
        <v>1240</v>
      </c>
      <c r="B1755" s="187" t="s">
        <v>1514</v>
      </c>
      <c r="C1755" s="185" t="e">
        <f>IF(COUNTIFS(#REF!,#REF!&amp;"??")&gt;0,SUMIFS(C$4:C$2174,#REF!,#REF!&amp;"??"),SUMIFS(#REF!,#REF!,#REF!))</f>
        <v>#REF!</v>
      </c>
      <c r="D1755" s="174">
        <v>0</v>
      </c>
      <c r="E1755" s="174">
        <v>0</v>
      </c>
      <c r="F1755" s="174" t="e">
        <f>IF(COUNTIFS(#REF!,#REF!&amp;"??")&gt;0,SUMIFS(F$4:F$2174,#REF!,#REF!&amp;"??"),SUMIFS(#REF!,#REF!,#REF!))</f>
        <v>#REF!</v>
      </c>
      <c r="G1755" s="175">
        <f t="shared" si="54"/>
        <v>0</v>
      </c>
      <c r="H1755" s="175">
        <f t="shared" si="55"/>
        <v>0</v>
      </c>
      <c r="I1755" s="188"/>
    </row>
    <row r="1756" spans="1:9" s="68" customFormat="1" ht="18" hidden="1" customHeight="1">
      <c r="A1756" s="146" t="s">
        <v>1240</v>
      </c>
      <c r="B1756" s="187" t="s">
        <v>1515</v>
      </c>
      <c r="C1756" s="185" t="e">
        <f>IF(COUNTIFS(#REF!,#REF!&amp;"??")&gt;0,SUMIFS(C$4:C$2174,#REF!,#REF!&amp;"??"),SUMIFS(#REF!,#REF!,#REF!))</f>
        <v>#REF!</v>
      </c>
      <c r="D1756" s="174">
        <v>0</v>
      </c>
      <c r="E1756" s="174">
        <v>0</v>
      </c>
      <c r="F1756" s="174" t="e">
        <f>IF(COUNTIFS(#REF!,#REF!&amp;"??")&gt;0,SUMIFS(F$4:F$2174,#REF!,#REF!&amp;"??"),SUMIFS(#REF!,#REF!,#REF!))</f>
        <v>#REF!</v>
      </c>
      <c r="G1756" s="175">
        <f t="shared" si="54"/>
        <v>0</v>
      </c>
      <c r="H1756" s="175">
        <f t="shared" si="55"/>
        <v>0</v>
      </c>
      <c r="I1756" s="188"/>
    </row>
    <row r="1757" spans="1:9" s="68" customFormat="1" ht="18" hidden="1" customHeight="1">
      <c r="A1757" s="146" t="s">
        <v>1240</v>
      </c>
      <c r="B1757" s="187" t="s">
        <v>1516</v>
      </c>
      <c r="C1757" s="185" t="e">
        <f>IF(COUNTIFS(#REF!,#REF!&amp;"??")&gt;0,SUMIFS(C$4:C$2174,#REF!,#REF!&amp;"??"),SUMIFS(#REF!,#REF!,#REF!))</f>
        <v>#REF!</v>
      </c>
      <c r="D1757" s="174">
        <v>0</v>
      </c>
      <c r="E1757" s="174">
        <v>0</v>
      </c>
      <c r="F1757" s="174" t="e">
        <f>IF(COUNTIFS(#REF!,#REF!&amp;"??")&gt;0,SUMIFS(F$4:F$2174,#REF!,#REF!&amp;"??"),SUMIFS(#REF!,#REF!,#REF!))</f>
        <v>#REF!</v>
      </c>
      <c r="G1757" s="175">
        <f t="shared" si="54"/>
        <v>0</v>
      </c>
      <c r="H1757" s="175">
        <f t="shared" si="55"/>
        <v>0</v>
      </c>
      <c r="I1757" s="188"/>
    </row>
    <row r="1758" spans="1:9" s="68" customFormat="1" ht="18" hidden="1" customHeight="1">
      <c r="A1758" s="146" t="s">
        <v>1240</v>
      </c>
      <c r="B1758" s="187" t="s">
        <v>1517</v>
      </c>
      <c r="C1758" s="185" t="e">
        <f>IF(COUNTIFS(#REF!,#REF!&amp;"??")&gt;0,SUMIFS(C$4:C$2174,#REF!,#REF!&amp;"??"),SUMIFS(#REF!,#REF!,#REF!))</f>
        <v>#REF!</v>
      </c>
      <c r="D1758" s="174">
        <v>0</v>
      </c>
      <c r="E1758" s="174">
        <v>0</v>
      </c>
      <c r="F1758" s="174" t="e">
        <f>IF(COUNTIFS(#REF!,#REF!&amp;"??")&gt;0,SUMIFS(F$4:F$2174,#REF!,#REF!&amp;"??"),SUMIFS(#REF!,#REF!,#REF!))</f>
        <v>#REF!</v>
      </c>
      <c r="G1758" s="175">
        <f t="shared" si="54"/>
        <v>0</v>
      </c>
      <c r="H1758" s="175">
        <f t="shared" si="55"/>
        <v>0</v>
      </c>
      <c r="I1758" s="188"/>
    </row>
    <row r="1759" spans="1:9" s="68" customFormat="1" ht="18" hidden="1" customHeight="1">
      <c r="A1759" s="146" t="s">
        <v>1240</v>
      </c>
      <c r="B1759" s="187" t="s">
        <v>1518</v>
      </c>
      <c r="C1759" s="185" t="e">
        <f>IF(COUNTIFS(#REF!,#REF!&amp;"??")&gt;0,SUMIFS(C$4:C$2174,#REF!,#REF!&amp;"??"),SUMIFS(#REF!,#REF!,#REF!))</f>
        <v>#REF!</v>
      </c>
      <c r="D1759" s="174">
        <v>0</v>
      </c>
      <c r="E1759" s="174">
        <v>0</v>
      </c>
      <c r="F1759" s="174" t="e">
        <f>IF(COUNTIFS(#REF!,#REF!&amp;"??")&gt;0,SUMIFS(F$4:F$2174,#REF!,#REF!&amp;"??"),SUMIFS(#REF!,#REF!,#REF!))</f>
        <v>#REF!</v>
      </c>
      <c r="G1759" s="175">
        <f t="shared" si="54"/>
        <v>0</v>
      </c>
      <c r="H1759" s="175">
        <f t="shared" si="55"/>
        <v>0</v>
      </c>
      <c r="I1759" s="188"/>
    </row>
    <row r="1760" spans="1:9" s="68" customFormat="1" ht="18" hidden="1" customHeight="1">
      <c r="A1760" s="146" t="s">
        <v>1240</v>
      </c>
      <c r="B1760" s="187" t="s">
        <v>1519</v>
      </c>
      <c r="C1760" s="185" t="e">
        <f>IF(COUNTIFS(#REF!,#REF!&amp;"??")&gt;0,SUMIFS(C$4:C$2174,#REF!,#REF!&amp;"??"),SUMIFS(#REF!,#REF!,#REF!))</f>
        <v>#REF!</v>
      </c>
      <c r="D1760" s="174">
        <v>0</v>
      </c>
      <c r="E1760" s="174">
        <v>0</v>
      </c>
      <c r="F1760" s="174" t="e">
        <f>IF(COUNTIFS(#REF!,#REF!&amp;"??")&gt;0,SUMIFS(F$4:F$2174,#REF!,#REF!&amp;"??"),SUMIFS(#REF!,#REF!,#REF!))</f>
        <v>#REF!</v>
      </c>
      <c r="G1760" s="175">
        <f t="shared" si="54"/>
        <v>0</v>
      </c>
      <c r="H1760" s="175">
        <f t="shared" si="55"/>
        <v>0</v>
      </c>
      <c r="I1760" s="188"/>
    </row>
    <row r="1761" spans="1:9" s="68" customFormat="1" ht="18" hidden="1" customHeight="1">
      <c r="A1761" s="146" t="s">
        <v>1240</v>
      </c>
      <c r="B1761" s="187" t="s">
        <v>1520</v>
      </c>
      <c r="C1761" s="185" t="e">
        <f>IF(COUNTIFS(#REF!,#REF!&amp;"??")&gt;0,SUMIFS(C$4:C$2174,#REF!,#REF!&amp;"??"),SUMIFS(#REF!,#REF!,#REF!))</f>
        <v>#REF!</v>
      </c>
      <c r="D1761" s="174">
        <v>0</v>
      </c>
      <c r="E1761" s="174">
        <v>0</v>
      </c>
      <c r="F1761" s="174" t="e">
        <f>IF(COUNTIFS(#REF!,#REF!&amp;"??")&gt;0,SUMIFS(F$4:F$2174,#REF!,#REF!&amp;"??"),SUMIFS(#REF!,#REF!,#REF!))</f>
        <v>#REF!</v>
      </c>
      <c r="G1761" s="175">
        <f t="shared" si="54"/>
        <v>0</v>
      </c>
      <c r="H1761" s="175">
        <f t="shared" si="55"/>
        <v>0</v>
      </c>
      <c r="I1761" s="188"/>
    </row>
    <row r="1762" spans="1:9" s="68" customFormat="1" ht="18" hidden="1" customHeight="1">
      <c r="A1762" s="146" t="s">
        <v>1240</v>
      </c>
      <c r="B1762" s="187" t="s">
        <v>1521</v>
      </c>
      <c r="C1762" s="185" t="e">
        <f>IF(COUNTIFS(#REF!,#REF!&amp;"??")&gt;0,SUMIFS(C$4:C$2174,#REF!,#REF!&amp;"??"),SUMIFS(#REF!,#REF!,#REF!))</f>
        <v>#REF!</v>
      </c>
      <c r="D1762" s="174">
        <v>0</v>
      </c>
      <c r="E1762" s="174">
        <v>0</v>
      </c>
      <c r="F1762" s="174" t="e">
        <f>IF(COUNTIFS(#REF!,#REF!&amp;"??")&gt;0,SUMIFS(F$4:F$2174,#REF!,#REF!&amp;"??"),SUMIFS(#REF!,#REF!,#REF!))</f>
        <v>#REF!</v>
      </c>
      <c r="G1762" s="175">
        <f t="shared" si="54"/>
        <v>0</v>
      </c>
      <c r="H1762" s="175">
        <f t="shared" si="55"/>
        <v>0</v>
      </c>
      <c r="I1762" s="188"/>
    </row>
    <row r="1763" spans="1:9" s="68" customFormat="1" ht="18" hidden="1" customHeight="1">
      <c r="A1763" s="146" t="s">
        <v>1240</v>
      </c>
      <c r="B1763" s="187" t="s">
        <v>1522</v>
      </c>
      <c r="C1763" s="185" t="e">
        <f>IF(COUNTIFS(#REF!,#REF!&amp;"??")&gt;0,SUMIFS(C$4:C$2174,#REF!,#REF!&amp;"??"),SUMIFS(#REF!,#REF!,#REF!))</f>
        <v>#REF!</v>
      </c>
      <c r="D1763" s="174">
        <v>0</v>
      </c>
      <c r="E1763" s="174">
        <v>0</v>
      </c>
      <c r="F1763" s="174" t="e">
        <f>IF(COUNTIFS(#REF!,#REF!&amp;"??")&gt;0,SUMIFS(F$4:F$2174,#REF!,#REF!&amp;"??"),SUMIFS(#REF!,#REF!,#REF!))</f>
        <v>#REF!</v>
      </c>
      <c r="G1763" s="175">
        <f t="shared" si="54"/>
        <v>0</v>
      </c>
      <c r="H1763" s="175">
        <f t="shared" si="55"/>
        <v>0</v>
      </c>
      <c r="I1763" s="188"/>
    </row>
    <row r="1764" spans="1:9" s="68" customFormat="1" ht="18" hidden="1" customHeight="1">
      <c r="A1764" s="146" t="s">
        <v>1240</v>
      </c>
      <c r="B1764" s="187" t="s">
        <v>1523</v>
      </c>
      <c r="C1764" s="185" t="e">
        <f>IF(COUNTIFS(#REF!,#REF!&amp;"??")&gt;0,SUMIFS(C$4:C$2174,#REF!,#REF!&amp;"??"),SUMIFS(#REF!,#REF!,#REF!))</f>
        <v>#REF!</v>
      </c>
      <c r="D1764" s="174">
        <v>0</v>
      </c>
      <c r="E1764" s="174">
        <v>0</v>
      </c>
      <c r="F1764" s="174" t="e">
        <f>IF(COUNTIFS(#REF!,#REF!&amp;"??")&gt;0,SUMIFS(F$4:F$2174,#REF!,#REF!&amp;"??"),SUMIFS(#REF!,#REF!,#REF!))</f>
        <v>#REF!</v>
      </c>
      <c r="G1764" s="175">
        <f t="shared" si="54"/>
        <v>0</v>
      </c>
      <c r="H1764" s="175">
        <f t="shared" si="55"/>
        <v>0</v>
      </c>
      <c r="I1764" s="188"/>
    </row>
    <row r="1765" spans="1:9" s="68" customFormat="1" ht="18" hidden="1" customHeight="1">
      <c r="A1765" s="146" t="s">
        <v>1240</v>
      </c>
      <c r="B1765" s="187" t="s">
        <v>1524</v>
      </c>
      <c r="C1765" s="185" t="e">
        <f>IF(COUNTIFS(#REF!,#REF!&amp;"??")&gt;0,SUMIFS(C$4:C$2174,#REF!,#REF!&amp;"??"),SUMIFS(#REF!,#REF!,#REF!))</f>
        <v>#REF!</v>
      </c>
      <c r="D1765" s="174">
        <v>0</v>
      </c>
      <c r="E1765" s="174">
        <v>0</v>
      </c>
      <c r="F1765" s="174" t="e">
        <f>IF(COUNTIFS(#REF!,#REF!&amp;"??")&gt;0,SUMIFS(F$4:F$2174,#REF!,#REF!&amp;"??"),SUMIFS(#REF!,#REF!,#REF!))</f>
        <v>#REF!</v>
      </c>
      <c r="G1765" s="175">
        <f t="shared" si="54"/>
        <v>0</v>
      </c>
      <c r="H1765" s="175">
        <f t="shared" si="55"/>
        <v>0</v>
      </c>
      <c r="I1765" s="188"/>
    </row>
    <row r="1766" spans="1:9" s="68" customFormat="1" ht="18" hidden="1" customHeight="1">
      <c r="A1766" s="146" t="s">
        <v>1240</v>
      </c>
      <c r="B1766" s="187" t="s">
        <v>1525</v>
      </c>
      <c r="C1766" s="185" t="e">
        <f>IF(COUNTIFS(#REF!,#REF!&amp;"??")&gt;0,SUMIFS(C$4:C$2174,#REF!,#REF!&amp;"??"),SUMIFS(#REF!,#REF!,#REF!))</f>
        <v>#REF!</v>
      </c>
      <c r="D1766" s="174">
        <v>0</v>
      </c>
      <c r="E1766" s="174">
        <v>0</v>
      </c>
      <c r="F1766" s="174" t="e">
        <f>IF(COUNTIFS(#REF!,#REF!&amp;"??")&gt;0,SUMIFS(F$4:F$2174,#REF!,#REF!&amp;"??"),SUMIFS(#REF!,#REF!,#REF!))</f>
        <v>#REF!</v>
      </c>
      <c r="G1766" s="175">
        <f t="shared" si="54"/>
        <v>0</v>
      </c>
      <c r="H1766" s="175">
        <f t="shared" si="55"/>
        <v>0</v>
      </c>
      <c r="I1766" s="188"/>
    </row>
    <row r="1767" spans="1:9" s="68" customFormat="1" ht="18" hidden="1" customHeight="1">
      <c r="A1767" s="146" t="s">
        <v>1240</v>
      </c>
      <c r="B1767" s="187" t="s">
        <v>1526</v>
      </c>
      <c r="C1767" s="185" t="e">
        <f>IF(COUNTIFS(#REF!,#REF!&amp;"??")&gt;0,SUMIFS(C$4:C$2174,#REF!,#REF!&amp;"??"),SUMIFS(#REF!,#REF!,#REF!))</f>
        <v>#REF!</v>
      </c>
      <c r="D1767" s="174">
        <v>0</v>
      </c>
      <c r="E1767" s="174">
        <v>0</v>
      </c>
      <c r="F1767" s="174" t="e">
        <f>IF(COUNTIFS(#REF!,#REF!&amp;"??")&gt;0,SUMIFS(F$4:F$2174,#REF!,#REF!&amp;"??"),SUMIFS(#REF!,#REF!,#REF!))</f>
        <v>#REF!</v>
      </c>
      <c r="G1767" s="175">
        <f t="shared" si="54"/>
        <v>0</v>
      </c>
      <c r="H1767" s="175">
        <f t="shared" si="55"/>
        <v>0</v>
      </c>
      <c r="I1767" s="188"/>
    </row>
    <row r="1768" spans="1:9" s="68" customFormat="1" ht="18" hidden="1" customHeight="1">
      <c r="A1768" s="146" t="s">
        <v>1240</v>
      </c>
      <c r="B1768" s="187" t="s">
        <v>1527</v>
      </c>
      <c r="C1768" s="185" t="e">
        <f>IF(COUNTIFS(#REF!,#REF!&amp;"??")&gt;0,SUMIFS(C$4:C$2174,#REF!,#REF!&amp;"??"),SUMIFS(#REF!,#REF!,#REF!))</f>
        <v>#REF!</v>
      </c>
      <c r="D1768" s="174">
        <v>0</v>
      </c>
      <c r="E1768" s="174">
        <v>0</v>
      </c>
      <c r="F1768" s="174" t="e">
        <f>IF(COUNTIFS(#REF!,#REF!&amp;"??")&gt;0,SUMIFS(F$4:F$2174,#REF!,#REF!&amp;"??"),SUMIFS(#REF!,#REF!,#REF!))</f>
        <v>#REF!</v>
      </c>
      <c r="G1768" s="175">
        <f t="shared" si="54"/>
        <v>0</v>
      </c>
      <c r="H1768" s="175">
        <f t="shared" si="55"/>
        <v>0</v>
      </c>
      <c r="I1768" s="188"/>
    </row>
    <row r="1769" spans="1:9" s="68" customFormat="1" ht="18" hidden="1" customHeight="1">
      <c r="A1769" s="146" t="s">
        <v>1240</v>
      </c>
      <c r="B1769" s="187" t="s">
        <v>1528</v>
      </c>
      <c r="C1769" s="185" t="e">
        <f>IF(COUNTIFS(#REF!,#REF!&amp;"??")&gt;0,SUMIFS(C$4:C$2174,#REF!,#REF!&amp;"??"),SUMIFS(#REF!,#REF!,#REF!))</f>
        <v>#REF!</v>
      </c>
      <c r="D1769" s="174">
        <v>0</v>
      </c>
      <c r="E1769" s="174">
        <v>0</v>
      </c>
      <c r="F1769" s="174" t="e">
        <f>IF(COUNTIFS(#REF!,#REF!&amp;"??")&gt;0,SUMIFS(F$4:F$2174,#REF!,#REF!&amp;"??"),SUMIFS(#REF!,#REF!,#REF!))</f>
        <v>#REF!</v>
      </c>
      <c r="G1769" s="175">
        <f t="shared" si="54"/>
        <v>0</v>
      </c>
      <c r="H1769" s="175">
        <f t="shared" si="55"/>
        <v>0</v>
      </c>
      <c r="I1769" s="188"/>
    </row>
    <row r="1770" spans="1:9" s="68" customFormat="1" ht="18" hidden="1" customHeight="1">
      <c r="A1770" s="146" t="s">
        <v>1240</v>
      </c>
      <c r="B1770" s="187" t="s">
        <v>1529</v>
      </c>
      <c r="C1770" s="185" t="e">
        <f>IF(COUNTIFS(#REF!,#REF!&amp;"??")&gt;0,SUMIFS(C$4:C$2174,#REF!,#REF!&amp;"??"),SUMIFS(#REF!,#REF!,#REF!))</f>
        <v>#REF!</v>
      </c>
      <c r="D1770" s="174">
        <v>0</v>
      </c>
      <c r="E1770" s="174">
        <v>0</v>
      </c>
      <c r="F1770" s="174" t="e">
        <f>IF(COUNTIFS(#REF!,#REF!&amp;"??")&gt;0,SUMIFS(F$4:F$2174,#REF!,#REF!&amp;"??"),SUMIFS(#REF!,#REF!,#REF!))</f>
        <v>#REF!</v>
      </c>
      <c r="G1770" s="175">
        <f t="shared" si="54"/>
        <v>0</v>
      </c>
      <c r="H1770" s="175">
        <f t="shared" si="55"/>
        <v>0</v>
      </c>
      <c r="I1770" s="188"/>
    </row>
    <row r="1771" spans="1:9" s="68" customFormat="1" ht="18" hidden="1" customHeight="1">
      <c r="A1771" s="146" t="s">
        <v>1240</v>
      </c>
      <c r="B1771" s="187" t="s">
        <v>1530</v>
      </c>
      <c r="C1771" s="185" t="e">
        <f>IF(COUNTIFS(#REF!,#REF!&amp;"??")&gt;0,SUMIFS(C$4:C$2174,#REF!,#REF!&amp;"??"),SUMIFS(#REF!,#REF!,#REF!))</f>
        <v>#REF!</v>
      </c>
      <c r="D1771" s="174">
        <v>0</v>
      </c>
      <c r="E1771" s="174">
        <v>0</v>
      </c>
      <c r="F1771" s="174" t="e">
        <f>IF(COUNTIFS(#REF!,#REF!&amp;"??")&gt;0,SUMIFS(F$4:F$2174,#REF!,#REF!&amp;"??"),SUMIFS(#REF!,#REF!,#REF!))</f>
        <v>#REF!</v>
      </c>
      <c r="G1771" s="175">
        <f t="shared" si="54"/>
        <v>0</v>
      </c>
      <c r="H1771" s="175">
        <f t="shared" si="55"/>
        <v>0</v>
      </c>
      <c r="I1771" s="188"/>
    </row>
    <row r="1772" spans="1:9" s="68" customFormat="1" ht="18" hidden="1" customHeight="1">
      <c r="A1772" s="146" t="s">
        <v>1240</v>
      </c>
      <c r="B1772" s="187" t="s">
        <v>1531</v>
      </c>
      <c r="C1772" s="185" t="e">
        <f>IF(COUNTIFS(#REF!,#REF!&amp;"??")&gt;0,SUMIFS(C$4:C$2174,#REF!,#REF!&amp;"??"),SUMIFS(#REF!,#REF!,#REF!))</f>
        <v>#REF!</v>
      </c>
      <c r="D1772" s="174">
        <v>0</v>
      </c>
      <c r="E1772" s="174">
        <v>0</v>
      </c>
      <c r="F1772" s="174" t="e">
        <f>IF(COUNTIFS(#REF!,#REF!&amp;"??")&gt;0,SUMIFS(F$4:F$2174,#REF!,#REF!&amp;"??"),SUMIFS(#REF!,#REF!,#REF!))</f>
        <v>#REF!</v>
      </c>
      <c r="G1772" s="175">
        <f t="shared" si="54"/>
        <v>0</v>
      </c>
      <c r="H1772" s="175">
        <f t="shared" si="55"/>
        <v>0</v>
      </c>
      <c r="I1772" s="188"/>
    </row>
    <row r="1773" spans="1:9" s="68" customFormat="1" ht="18" hidden="1" customHeight="1">
      <c r="A1773" s="146" t="s">
        <v>1240</v>
      </c>
      <c r="B1773" s="187" t="s">
        <v>1532</v>
      </c>
      <c r="C1773" s="185" t="e">
        <f>IF(COUNTIFS(#REF!,#REF!&amp;"??")&gt;0,SUMIFS(C$4:C$2174,#REF!,#REF!&amp;"??"),SUMIFS(#REF!,#REF!,#REF!))</f>
        <v>#REF!</v>
      </c>
      <c r="D1773" s="174">
        <v>0</v>
      </c>
      <c r="E1773" s="174">
        <v>0</v>
      </c>
      <c r="F1773" s="174" t="e">
        <f>IF(COUNTIFS(#REF!,#REF!&amp;"??")&gt;0,SUMIFS(F$4:F$2174,#REF!,#REF!&amp;"??"),SUMIFS(#REF!,#REF!,#REF!))</f>
        <v>#REF!</v>
      </c>
      <c r="G1773" s="175">
        <f t="shared" si="54"/>
        <v>0</v>
      </c>
      <c r="H1773" s="175">
        <f t="shared" si="55"/>
        <v>0</v>
      </c>
      <c r="I1773" s="188"/>
    </row>
    <row r="1774" spans="1:9" s="68" customFormat="1" ht="18" hidden="1" customHeight="1">
      <c r="A1774" s="146" t="s">
        <v>1240</v>
      </c>
      <c r="B1774" s="187" t="s">
        <v>1533</v>
      </c>
      <c r="C1774" s="185" t="e">
        <f>IF(COUNTIFS(#REF!,#REF!&amp;"??")&gt;0,SUMIFS(C$4:C$2174,#REF!,#REF!&amp;"??"),SUMIFS(#REF!,#REF!,#REF!))</f>
        <v>#REF!</v>
      </c>
      <c r="D1774" s="174">
        <v>0</v>
      </c>
      <c r="E1774" s="174">
        <v>0</v>
      </c>
      <c r="F1774" s="174" t="e">
        <f>IF(COUNTIFS(#REF!,#REF!&amp;"??")&gt;0,SUMIFS(F$4:F$2174,#REF!,#REF!&amp;"??"),SUMIFS(#REF!,#REF!,#REF!))</f>
        <v>#REF!</v>
      </c>
      <c r="G1774" s="175">
        <f t="shared" si="54"/>
        <v>0</v>
      </c>
      <c r="H1774" s="175">
        <f t="shared" si="55"/>
        <v>0</v>
      </c>
      <c r="I1774" s="188"/>
    </row>
    <row r="1775" spans="1:9" s="68" customFormat="1" ht="18" hidden="1" customHeight="1">
      <c r="A1775" s="146" t="s">
        <v>1240</v>
      </c>
      <c r="B1775" s="187" t="s">
        <v>1534</v>
      </c>
      <c r="C1775" s="185" t="e">
        <f>IF(COUNTIFS(#REF!,#REF!&amp;"??")&gt;0,SUMIFS(C$4:C$2174,#REF!,#REF!&amp;"??"),SUMIFS(#REF!,#REF!,#REF!))</f>
        <v>#REF!</v>
      </c>
      <c r="D1775" s="174">
        <v>0</v>
      </c>
      <c r="E1775" s="174">
        <v>0</v>
      </c>
      <c r="F1775" s="174" t="e">
        <f>IF(COUNTIFS(#REF!,#REF!&amp;"??")&gt;0,SUMIFS(F$4:F$2174,#REF!,#REF!&amp;"??"),SUMIFS(#REF!,#REF!,#REF!))</f>
        <v>#REF!</v>
      </c>
      <c r="G1775" s="175">
        <f t="shared" si="54"/>
        <v>0</v>
      </c>
      <c r="H1775" s="175">
        <f t="shared" si="55"/>
        <v>0</v>
      </c>
      <c r="I1775" s="188"/>
    </row>
    <row r="1776" spans="1:9" s="68" customFormat="1" ht="18" hidden="1" customHeight="1">
      <c r="A1776" s="146" t="s">
        <v>1240</v>
      </c>
      <c r="B1776" s="187" t="s">
        <v>1535</v>
      </c>
      <c r="C1776" s="185" t="e">
        <f>IF(COUNTIFS(#REF!,#REF!&amp;"??")&gt;0,SUMIFS(C$4:C$2174,#REF!,#REF!&amp;"??"),SUMIFS(#REF!,#REF!,#REF!))</f>
        <v>#REF!</v>
      </c>
      <c r="D1776" s="174">
        <v>0</v>
      </c>
      <c r="E1776" s="174">
        <v>0</v>
      </c>
      <c r="F1776" s="174" t="e">
        <f>IF(COUNTIFS(#REF!,#REF!&amp;"??")&gt;0,SUMIFS(F$4:F$2174,#REF!,#REF!&amp;"??"),SUMIFS(#REF!,#REF!,#REF!))</f>
        <v>#REF!</v>
      </c>
      <c r="G1776" s="175">
        <f t="shared" si="54"/>
        <v>0</v>
      </c>
      <c r="H1776" s="175">
        <f t="shared" si="55"/>
        <v>0</v>
      </c>
      <c r="I1776" s="188"/>
    </row>
    <row r="1777" spans="1:9" s="68" customFormat="1" ht="18" hidden="1" customHeight="1">
      <c r="A1777" s="146" t="s">
        <v>1240</v>
      </c>
      <c r="B1777" s="187" t="s">
        <v>1536</v>
      </c>
      <c r="C1777" s="185" t="e">
        <f>IF(COUNTIFS(#REF!,#REF!&amp;"??")&gt;0,SUMIFS(C$4:C$2174,#REF!,#REF!&amp;"??"),SUMIFS(#REF!,#REF!,#REF!))</f>
        <v>#REF!</v>
      </c>
      <c r="D1777" s="174">
        <v>0</v>
      </c>
      <c r="E1777" s="174">
        <v>0</v>
      </c>
      <c r="F1777" s="174" t="e">
        <f>IF(COUNTIFS(#REF!,#REF!&amp;"??")&gt;0,SUMIFS(F$4:F$2174,#REF!,#REF!&amp;"??"),SUMIFS(#REF!,#REF!,#REF!))</f>
        <v>#REF!</v>
      </c>
      <c r="G1777" s="175">
        <f t="shared" ref="G1777:G1809" si="56">IF(E1777=0,0,F1777/E1777)</f>
        <v>0</v>
      </c>
      <c r="H1777" s="175">
        <f t="shared" ref="H1777:H1809" si="57">IF(D1777=0,0,F1777/D1777)</f>
        <v>0</v>
      </c>
      <c r="I1777" s="188"/>
    </row>
    <row r="1778" spans="1:9" s="166" customFormat="1" ht="18" hidden="1" customHeight="1">
      <c r="A1778" s="146" t="s">
        <v>1269</v>
      </c>
      <c r="B1778" s="187" t="s">
        <v>1537</v>
      </c>
      <c r="C1778" s="174" t="e">
        <f>IF(COUNTIFS(#REF!,#REF!&amp;"??")&gt;0,SUMIFS(C$4:C$2174,#REF!,#REF!&amp;"??"),SUMIFS(#REF!,#REF!,#REF!))</f>
        <v>#REF!</v>
      </c>
      <c r="D1778" s="174">
        <v>0</v>
      </c>
      <c r="E1778" s="174">
        <v>0</v>
      </c>
      <c r="F1778" s="174" t="e">
        <f>IF(COUNTIFS(#REF!,#REF!&amp;"??")&gt;0,SUMIFS(F$4:F$2174,#REF!,#REF!&amp;"??"),SUMIFS(#REF!,#REF!,#REF!))</f>
        <v>#REF!</v>
      </c>
      <c r="G1778" s="175">
        <f t="shared" si="56"/>
        <v>0</v>
      </c>
      <c r="H1778" s="175">
        <f t="shared" si="57"/>
        <v>0</v>
      </c>
      <c r="I1778" s="188"/>
    </row>
    <row r="1779" spans="1:9" s="166" customFormat="1" ht="18" hidden="1" customHeight="1">
      <c r="A1779" s="146" t="s">
        <v>1269</v>
      </c>
      <c r="B1779" s="187" t="s">
        <v>1538</v>
      </c>
      <c r="C1779" s="174" t="e">
        <f>IF(COUNTIFS(#REF!,#REF!&amp;"??")&gt;0,SUMIFS(C$4:C$2174,#REF!,#REF!&amp;"??"),SUMIFS(#REF!,#REF!,#REF!))</f>
        <v>#REF!</v>
      </c>
      <c r="D1779" s="174">
        <v>0</v>
      </c>
      <c r="E1779" s="174">
        <v>0</v>
      </c>
      <c r="F1779" s="174" t="e">
        <f>IF(COUNTIFS(#REF!,#REF!&amp;"??")&gt;0,SUMIFS(F$4:F$2174,#REF!,#REF!&amp;"??"),SUMIFS(#REF!,#REF!,#REF!))</f>
        <v>#REF!</v>
      </c>
      <c r="G1779" s="175">
        <f t="shared" si="56"/>
        <v>0</v>
      </c>
      <c r="H1779" s="175">
        <f t="shared" si="57"/>
        <v>0</v>
      </c>
      <c r="I1779" s="188"/>
    </row>
    <row r="1780" spans="1:9" s="166" customFormat="1" ht="18" hidden="1" customHeight="1">
      <c r="A1780" s="146" t="s">
        <v>1269</v>
      </c>
      <c r="B1780" s="187" t="s">
        <v>1539</v>
      </c>
      <c r="C1780" s="174" t="e">
        <f>IF(COUNTIFS(#REF!,#REF!&amp;"??")&gt;0,SUMIFS(C$4:C$2174,#REF!,#REF!&amp;"??"),SUMIFS(#REF!,#REF!,#REF!))</f>
        <v>#REF!</v>
      </c>
      <c r="D1780" s="174">
        <v>0</v>
      </c>
      <c r="E1780" s="174">
        <v>0</v>
      </c>
      <c r="F1780" s="174" t="e">
        <f>IF(COUNTIFS(#REF!,#REF!&amp;"??")&gt;0,SUMIFS(F$4:F$2174,#REF!,#REF!&amp;"??"),SUMIFS(#REF!,#REF!,#REF!))</f>
        <v>#REF!</v>
      </c>
      <c r="G1780" s="175">
        <f t="shared" si="56"/>
        <v>0</v>
      </c>
      <c r="H1780" s="175">
        <f t="shared" si="57"/>
        <v>0</v>
      </c>
      <c r="I1780" s="188"/>
    </row>
    <row r="1781" spans="1:9" s="166" customFormat="1" ht="18" hidden="1" customHeight="1">
      <c r="A1781" s="146" t="s">
        <v>1269</v>
      </c>
      <c r="B1781" s="187" t="s">
        <v>1540</v>
      </c>
      <c r="C1781" s="174" t="e">
        <f>IF(COUNTIFS(#REF!,#REF!&amp;"??")&gt;0,SUMIFS(C$4:C$2174,#REF!,#REF!&amp;"??"),SUMIFS(#REF!,#REF!,#REF!))</f>
        <v>#REF!</v>
      </c>
      <c r="D1781" s="174">
        <v>0</v>
      </c>
      <c r="E1781" s="174">
        <v>0</v>
      </c>
      <c r="F1781" s="174" t="e">
        <f>IF(COUNTIFS(#REF!,#REF!&amp;"??")&gt;0,SUMIFS(F$4:F$2174,#REF!,#REF!&amp;"??"),SUMIFS(#REF!,#REF!,#REF!))</f>
        <v>#REF!</v>
      </c>
      <c r="G1781" s="175">
        <f t="shared" si="56"/>
        <v>0</v>
      </c>
      <c r="H1781" s="175">
        <f t="shared" si="57"/>
        <v>0</v>
      </c>
      <c r="I1781" s="188"/>
    </row>
    <row r="1782" spans="1:9" s="166" customFormat="1" ht="18" hidden="1" customHeight="1">
      <c r="A1782" s="146" t="s">
        <v>1269</v>
      </c>
      <c r="B1782" s="187" t="s">
        <v>1541</v>
      </c>
      <c r="C1782" s="174" t="e">
        <f>IF(COUNTIFS(#REF!,#REF!&amp;"??")&gt;0,SUMIFS(C$4:C$2174,#REF!,#REF!&amp;"??"),SUMIFS(#REF!,#REF!,#REF!))</f>
        <v>#REF!</v>
      </c>
      <c r="D1782" s="174">
        <v>0</v>
      </c>
      <c r="E1782" s="174">
        <v>0</v>
      </c>
      <c r="F1782" s="174" t="e">
        <f>IF(COUNTIFS(#REF!,#REF!&amp;"??")&gt;0,SUMIFS(F$4:F$2174,#REF!,#REF!&amp;"??"),SUMIFS(#REF!,#REF!,#REF!))</f>
        <v>#REF!</v>
      </c>
      <c r="G1782" s="175">
        <f t="shared" si="56"/>
        <v>0</v>
      </c>
      <c r="H1782" s="175">
        <f t="shared" si="57"/>
        <v>0</v>
      </c>
      <c r="I1782" s="188"/>
    </row>
    <row r="1783" spans="1:9" s="166" customFormat="1" ht="18" hidden="1" customHeight="1">
      <c r="A1783" s="146" t="s">
        <v>1269</v>
      </c>
      <c r="B1783" s="187" t="s">
        <v>1542</v>
      </c>
      <c r="C1783" s="174" t="e">
        <f>IF(COUNTIFS(#REF!,#REF!&amp;"??")&gt;0,SUMIFS(C$4:C$2174,#REF!,#REF!&amp;"??"),SUMIFS(#REF!,#REF!,#REF!))</f>
        <v>#REF!</v>
      </c>
      <c r="D1783" s="174">
        <v>0</v>
      </c>
      <c r="E1783" s="174">
        <v>0</v>
      </c>
      <c r="F1783" s="174" t="e">
        <f>IF(COUNTIFS(#REF!,#REF!&amp;"??")&gt;0,SUMIFS(F$4:F$2174,#REF!,#REF!&amp;"??"),SUMIFS(#REF!,#REF!,#REF!))</f>
        <v>#REF!</v>
      </c>
      <c r="G1783" s="175">
        <f t="shared" si="56"/>
        <v>0</v>
      </c>
      <c r="H1783" s="175">
        <f t="shared" si="57"/>
        <v>0</v>
      </c>
      <c r="I1783" s="188"/>
    </row>
    <row r="1784" spans="1:9" s="166" customFormat="1" ht="18" hidden="1" customHeight="1">
      <c r="A1784" s="146" t="s">
        <v>1269</v>
      </c>
      <c r="B1784" s="187" t="s">
        <v>1543</v>
      </c>
      <c r="C1784" s="174" t="e">
        <f>IF(COUNTIFS(#REF!,#REF!&amp;"??")&gt;0,SUMIFS(C$4:C$2174,#REF!,#REF!&amp;"??"),SUMIFS(#REF!,#REF!,#REF!))</f>
        <v>#REF!</v>
      </c>
      <c r="D1784" s="174">
        <v>0</v>
      </c>
      <c r="E1784" s="174">
        <v>0</v>
      </c>
      <c r="F1784" s="174" t="e">
        <f>IF(COUNTIFS(#REF!,#REF!&amp;"??")&gt;0,SUMIFS(F$4:F$2174,#REF!,#REF!&amp;"??"),SUMIFS(#REF!,#REF!,#REF!))</f>
        <v>#REF!</v>
      </c>
      <c r="G1784" s="175">
        <f t="shared" si="56"/>
        <v>0</v>
      </c>
      <c r="H1784" s="175">
        <f t="shared" si="57"/>
        <v>0</v>
      </c>
      <c r="I1784" s="188"/>
    </row>
    <row r="1785" spans="1:9" s="166" customFormat="1" ht="18" hidden="1" customHeight="1">
      <c r="A1785" s="146" t="s">
        <v>1269</v>
      </c>
      <c r="B1785" s="187" t="s">
        <v>1544</v>
      </c>
      <c r="C1785" s="174" t="e">
        <f>IF(COUNTIFS(#REF!,#REF!&amp;"??")&gt;0,SUMIFS(C$4:C$2174,#REF!,#REF!&amp;"??"),SUMIFS(#REF!,#REF!,#REF!))</f>
        <v>#REF!</v>
      </c>
      <c r="D1785" s="174">
        <v>0</v>
      </c>
      <c r="E1785" s="174">
        <v>0</v>
      </c>
      <c r="F1785" s="174" t="e">
        <f>IF(COUNTIFS(#REF!,#REF!&amp;"??")&gt;0,SUMIFS(F$4:F$2174,#REF!,#REF!&amp;"??"),SUMIFS(#REF!,#REF!,#REF!))</f>
        <v>#REF!</v>
      </c>
      <c r="G1785" s="175">
        <f t="shared" si="56"/>
        <v>0</v>
      </c>
      <c r="H1785" s="175">
        <f t="shared" si="57"/>
        <v>0</v>
      </c>
      <c r="I1785" s="188"/>
    </row>
    <row r="1786" spans="1:9" s="166" customFormat="1" ht="18" hidden="1" customHeight="1">
      <c r="A1786" s="146" t="s">
        <v>1269</v>
      </c>
      <c r="B1786" s="187" t="s">
        <v>1545</v>
      </c>
      <c r="C1786" s="174" t="e">
        <f>IF(COUNTIFS(#REF!,#REF!&amp;"??")&gt;0,SUMIFS(C$4:C$2174,#REF!,#REF!&amp;"??"),SUMIFS(#REF!,#REF!,#REF!))</f>
        <v>#REF!</v>
      </c>
      <c r="D1786" s="174">
        <v>0</v>
      </c>
      <c r="E1786" s="174">
        <v>0</v>
      </c>
      <c r="F1786" s="174" t="e">
        <f>IF(COUNTIFS(#REF!,#REF!&amp;"??")&gt;0,SUMIFS(F$4:F$2174,#REF!,#REF!&amp;"??"),SUMIFS(#REF!,#REF!,#REF!))</f>
        <v>#REF!</v>
      </c>
      <c r="G1786" s="175">
        <f t="shared" si="56"/>
        <v>0</v>
      </c>
      <c r="H1786" s="175">
        <f t="shared" si="57"/>
        <v>0</v>
      </c>
      <c r="I1786" s="188"/>
    </row>
    <row r="1787" spans="1:9" s="166" customFormat="1" ht="18" hidden="1" customHeight="1">
      <c r="A1787" s="146" t="s">
        <v>1269</v>
      </c>
      <c r="B1787" s="187" t="s">
        <v>1546</v>
      </c>
      <c r="C1787" s="174" t="e">
        <f>IF(COUNTIFS(#REF!,#REF!&amp;"??")&gt;0,SUMIFS(C$4:C$2174,#REF!,#REF!&amp;"??"),SUMIFS(#REF!,#REF!,#REF!))</f>
        <v>#REF!</v>
      </c>
      <c r="D1787" s="174">
        <v>0</v>
      </c>
      <c r="E1787" s="174">
        <v>0</v>
      </c>
      <c r="F1787" s="174" t="e">
        <f>IF(COUNTIFS(#REF!,#REF!&amp;"??")&gt;0,SUMIFS(F$4:F$2174,#REF!,#REF!&amp;"??"),SUMIFS(#REF!,#REF!,#REF!))</f>
        <v>#REF!</v>
      </c>
      <c r="G1787" s="175">
        <f t="shared" si="56"/>
        <v>0</v>
      </c>
      <c r="H1787" s="175">
        <f t="shared" si="57"/>
        <v>0</v>
      </c>
      <c r="I1787" s="188"/>
    </row>
    <row r="1788" spans="1:9" s="68" customFormat="1" ht="18" hidden="1" customHeight="1">
      <c r="A1788" s="146" t="s">
        <v>1240</v>
      </c>
      <c r="B1788" s="187" t="s">
        <v>1547</v>
      </c>
      <c r="C1788" s="185" t="e">
        <f>IF(COUNTIFS(#REF!,#REF!&amp;"??")&gt;0,SUMIFS(C$4:C$2174,#REF!,#REF!&amp;"??"),SUMIFS(#REF!,#REF!,#REF!))</f>
        <v>#REF!</v>
      </c>
      <c r="D1788" s="174">
        <v>0</v>
      </c>
      <c r="E1788" s="174">
        <v>0</v>
      </c>
      <c r="F1788" s="174" t="e">
        <f>IF(COUNTIFS(#REF!,#REF!&amp;"??")&gt;0,SUMIFS(F$4:F$2174,#REF!,#REF!&amp;"??"),SUMIFS(#REF!,#REF!,#REF!))</f>
        <v>#REF!</v>
      </c>
      <c r="G1788" s="175">
        <f t="shared" si="56"/>
        <v>0</v>
      </c>
      <c r="H1788" s="175">
        <f t="shared" si="57"/>
        <v>0</v>
      </c>
      <c r="I1788" s="188"/>
    </row>
    <row r="1789" spans="1:9" s="68" customFormat="1" ht="18" hidden="1" customHeight="1">
      <c r="A1789" s="146" t="s">
        <v>1240</v>
      </c>
      <c r="B1789" s="187" t="s">
        <v>1241</v>
      </c>
      <c r="C1789" s="185" t="e">
        <f>IF(COUNTIFS(#REF!,#REF!&amp;"??")&gt;0,SUMIFS(C$4:C$2174,#REF!,#REF!&amp;"??"),SUMIFS(#REF!,#REF!,#REF!))</f>
        <v>#REF!</v>
      </c>
      <c r="D1789" s="174">
        <v>0</v>
      </c>
      <c r="E1789" s="174">
        <v>0</v>
      </c>
      <c r="F1789" s="174" t="e">
        <f>IF(COUNTIFS(#REF!,#REF!&amp;"??")&gt;0,SUMIFS(F$4:F$2174,#REF!,#REF!&amp;"??"),SUMIFS(#REF!,#REF!,#REF!))</f>
        <v>#REF!</v>
      </c>
      <c r="G1789" s="175">
        <f t="shared" si="56"/>
        <v>0</v>
      </c>
      <c r="H1789" s="175">
        <f t="shared" si="57"/>
        <v>0</v>
      </c>
      <c r="I1789" s="188"/>
    </row>
    <row r="1790" spans="1:9" s="68" customFormat="1" ht="18" hidden="1" customHeight="1">
      <c r="A1790" s="146" t="s">
        <v>1240</v>
      </c>
      <c r="B1790" s="187" t="s">
        <v>1548</v>
      </c>
      <c r="C1790" s="185" t="e">
        <f>IF(COUNTIFS(#REF!,#REF!&amp;"??")&gt;0,SUMIFS(C$4:C$2174,#REF!,#REF!&amp;"??"),SUMIFS(#REF!,#REF!,#REF!))</f>
        <v>#REF!</v>
      </c>
      <c r="D1790" s="174">
        <v>0</v>
      </c>
      <c r="E1790" s="174">
        <v>0</v>
      </c>
      <c r="F1790" s="174" t="e">
        <f>IF(COUNTIFS(#REF!,#REF!&amp;"??")&gt;0,SUMIFS(F$4:F$2174,#REF!,#REF!&amp;"??"),SUMIFS(#REF!,#REF!,#REF!))</f>
        <v>#REF!</v>
      </c>
      <c r="G1790" s="175">
        <f t="shared" si="56"/>
        <v>0</v>
      </c>
      <c r="H1790" s="175">
        <f t="shared" si="57"/>
        <v>0</v>
      </c>
      <c r="I1790" s="188"/>
    </row>
    <row r="1791" spans="1:9" s="68" customFormat="1" ht="18" hidden="1" customHeight="1">
      <c r="A1791" s="146" t="s">
        <v>1269</v>
      </c>
      <c r="B1791" s="187" t="s">
        <v>1549</v>
      </c>
      <c r="C1791" s="174" t="e">
        <f>IF(COUNTIFS(#REF!,#REF!&amp;"??")&gt;0,SUMIFS(C$4:C$2174,#REF!,#REF!&amp;"??"),SUMIFS(#REF!,#REF!,#REF!))</f>
        <v>#REF!</v>
      </c>
      <c r="D1791" s="174">
        <v>31419</v>
      </c>
      <c r="E1791" s="174">
        <v>28057</v>
      </c>
      <c r="F1791" s="174" t="e">
        <f>IF(COUNTIFS(#REF!,#REF!&amp;"??")&gt;0,SUMIFS(F$4:F$2174,#REF!,#REF!&amp;"??"),SUMIFS(#REF!,#REF!,#REF!))</f>
        <v>#REF!</v>
      </c>
      <c r="G1791" s="175" t="e">
        <f t="shared" si="56"/>
        <v>#REF!</v>
      </c>
      <c r="H1791" s="175" t="e">
        <f t="shared" si="57"/>
        <v>#REF!</v>
      </c>
      <c r="I1791" s="188"/>
    </row>
    <row r="1792" spans="1:9" s="68" customFormat="1" ht="18" hidden="1" customHeight="1">
      <c r="A1792" s="146" t="s">
        <v>1269</v>
      </c>
      <c r="B1792" s="187" t="s">
        <v>1538</v>
      </c>
      <c r="C1792" s="174" t="e">
        <f>IF(COUNTIFS(#REF!,#REF!&amp;"??")&gt;0,SUMIFS(C$4:C$2174,#REF!,#REF!&amp;"??"),SUMIFS(#REF!,#REF!,#REF!))</f>
        <v>#REF!</v>
      </c>
      <c r="D1792" s="174">
        <v>13327</v>
      </c>
      <c r="E1792" s="174">
        <v>18000</v>
      </c>
      <c r="F1792" s="174" t="e">
        <f>IF(COUNTIFS(#REF!,#REF!&amp;"??")&gt;0,SUMIFS(F$4:F$2174,#REF!,#REF!&amp;"??"),SUMIFS(#REF!,#REF!,#REF!))</f>
        <v>#REF!</v>
      </c>
      <c r="G1792" s="175" t="e">
        <f t="shared" si="56"/>
        <v>#REF!</v>
      </c>
      <c r="H1792" s="175" t="e">
        <f t="shared" si="57"/>
        <v>#REF!</v>
      </c>
      <c r="I1792" s="188"/>
    </row>
    <row r="1793" spans="1:9" s="68" customFormat="1" ht="18" hidden="1" customHeight="1">
      <c r="A1793" s="146" t="s">
        <v>1269</v>
      </c>
      <c r="B1793" s="187" t="s">
        <v>1539</v>
      </c>
      <c r="C1793" s="174" t="e">
        <f>IF(COUNTIFS(#REF!,#REF!&amp;"??")&gt;0,SUMIFS(C$4:C$2174,#REF!,#REF!&amp;"??"),SUMIFS(#REF!,#REF!,#REF!))</f>
        <v>#REF!</v>
      </c>
      <c r="D1793" s="174">
        <v>776</v>
      </c>
      <c r="E1793" s="174">
        <v>1856</v>
      </c>
      <c r="F1793" s="174" t="e">
        <f>IF(COUNTIFS(#REF!,#REF!&amp;"??")&gt;0,SUMIFS(F$4:F$2174,#REF!,#REF!&amp;"??"),SUMIFS(#REF!,#REF!,#REF!))</f>
        <v>#REF!</v>
      </c>
      <c r="G1793" s="175" t="e">
        <f t="shared" si="56"/>
        <v>#REF!</v>
      </c>
      <c r="H1793" s="175" t="e">
        <f t="shared" si="57"/>
        <v>#REF!</v>
      </c>
      <c r="I1793" s="188"/>
    </row>
    <row r="1794" spans="1:9" s="68" customFormat="1" ht="18" hidden="1" customHeight="1">
      <c r="A1794" s="146" t="s">
        <v>1269</v>
      </c>
      <c r="B1794" s="187" t="s">
        <v>1540</v>
      </c>
      <c r="C1794" s="174" t="e">
        <f>IF(COUNTIFS(#REF!,#REF!&amp;"??")&gt;0,SUMIFS(C$4:C$2174,#REF!,#REF!&amp;"??"),SUMIFS(#REF!,#REF!,#REF!))</f>
        <v>#REF!</v>
      </c>
      <c r="D1794" s="174">
        <v>0</v>
      </c>
      <c r="E1794" s="174">
        <v>0</v>
      </c>
      <c r="F1794" s="174" t="e">
        <f>IF(COUNTIFS(#REF!,#REF!&amp;"??")&gt;0,SUMIFS(F$4:F$2174,#REF!,#REF!&amp;"??"),SUMIFS(#REF!,#REF!,#REF!))</f>
        <v>#REF!</v>
      </c>
      <c r="G1794" s="175">
        <f t="shared" si="56"/>
        <v>0</v>
      </c>
      <c r="H1794" s="175">
        <f t="shared" si="57"/>
        <v>0</v>
      </c>
      <c r="I1794" s="188"/>
    </row>
    <row r="1795" spans="1:9" s="68" customFormat="1" ht="18" hidden="1" customHeight="1">
      <c r="A1795" s="146" t="s">
        <v>1269</v>
      </c>
      <c r="B1795" s="187" t="s">
        <v>1550</v>
      </c>
      <c r="C1795" s="174" t="e">
        <f>IF(COUNTIFS(#REF!,#REF!&amp;"??")&gt;0,SUMIFS(C$4:C$2174,#REF!,#REF!&amp;"??"),SUMIFS(#REF!,#REF!,#REF!))</f>
        <v>#REF!</v>
      </c>
      <c r="D1795" s="174">
        <v>17316</v>
      </c>
      <c r="E1795" s="174">
        <v>8201</v>
      </c>
      <c r="F1795" s="174" t="e">
        <f>IF(COUNTIFS(#REF!,#REF!&amp;"??")&gt;0,SUMIFS(F$4:F$2174,#REF!,#REF!&amp;"??"),SUMIFS(#REF!,#REF!,#REF!))</f>
        <v>#REF!</v>
      </c>
      <c r="G1795" s="175" t="e">
        <f t="shared" si="56"/>
        <v>#REF!</v>
      </c>
      <c r="H1795" s="175" t="e">
        <f t="shared" si="57"/>
        <v>#REF!</v>
      </c>
      <c r="I1795" s="188" t="s">
        <v>1551</v>
      </c>
    </row>
    <row r="1796" spans="1:9" s="68" customFormat="1" ht="18" hidden="1" customHeight="1">
      <c r="A1796" s="146" t="s">
        <v>1240</v>
      </c>
      <c r="B1796" s="187" t="s">
        <v>1552</v>
      </c>
      <c r="C1796" s="185" t="e">
        <f>IF(COUNTIFS(#REF!,#REF!&amp;"??")&gt;0,SUMIFS(C$4:C$2174,#REF!,#REF!&amp;"??"),SUMIFS(#REF!,#REF!,#REF!))</f>
        <v>#REF!</v>
      </c>
      <c r="D1796" s="174">
        <v>0</v>
      </c>
      <c r="E1796" s="174">
        <v>0</v>
      </c>
      <c r="F1796" s="174" t="e">
        <f>IF(COUNTIFS(#REF!,#REF!&amp;"??")&gt;0,SUMIFS(F$4:F$2174,#REF!,#REF!&amp;"??"),SUMIFS(#REF!,#REF!,#REF!))</f>
        <v>#REF!</v>
      </c>
      <c r="G1796" s="175">
        <f t="shared" si="56"/>
        <v>0</v>
      </c>
      <c r="H1796" s="175">
        <f t="shared" si="57"/>
        <v>0</v>
      </c>
      <c r="I1796" s="188"/>
    </row>
    <row r="1797" spans="1:9" s="68" customFormat="1" ht="18" hidden="1" customHeight="1">
      <c r="A1797" s="146" t="s">
        <v>1240</v>
      </c>
      <c r="B1797" s="187" t="s">
        <v>1553</v>
      </c>
      <c r="C1797" s="185" t="e">
        <f>IF(COUNTIFS(#REF!,#REF!&amp;"??")&gt;0,SUMIFS(C$4:C$2174,#REF!,#REF!&amp;"??"),SUMIFS(#REF!,#REF!,#REF!))</f>
        <v>#REF!</v>
      </c>
      <c r="D1797" s="174">
        <v>0</v>
      </c>
      <c r="E1797" s="174">
        <v>0</v>
      </c>
      <c r="F1797" s="174" t="e">
        <f>IF(COUNTIFS(#REF!,#REF!&amp;"??")&gt;0,SUMIFS(F$4:F$2174,#REF!,#REF!&amp;"??"),SUMIFS(#REF!,#REF!,#REF!))</f>
        <v>#REF!</v>
      </c>
      <c r="G1797" s="175">
        <f t="shared" si="56"/>
        <v>0</v>
      </c>
      <c r="H1797" s="175">
        <f t="shared" si="57"/>
        <v>0</v>
      </c>
      <c r="I1797" s="188"/>
    </row>
    <row r="1798" spans="1:9" s="68" customFormat="1" ht="18" hidden="1" customHeight="1">
      <c r="A1798" s="146" t="s">
        <v>1240</v>
      </c>
      <c r="B1798" s="187" t="s">
        <v>1554</v>
      </c>
      <c r="C1798" s="185" t="e">
        <f>IF(COUNTIFS(#REF!,#REF!&amp;"??")&gt;0,SUMIFS(C$4:C$2174,#REF!,#REF!&amp;"??"),SUMIFS(#REF!,#REF!,#REF!))</f>
        <v>#REF!</v>
      </c>
      <c r="D1798" s="174">
        <v>0</v>
      </c>
      <c r="E1798" s="174">
        <v>0</v>
      </c>
      <c r="F1798" s="174" t="e">
        <f>IF(COUNTIFS(#REF!,#REF!&amp;"??")&gt;0,SUMIFS(F$4:F$2174,#REF!,#REF!&amp;"??"),SUMIFS(#REF!,#REF!,#REF!))</f>
        <v>#REF!</v>
      </c>
      <c r="G1798" s="175">
        <f t="shared" si="56"/>
        <v>0</v>
      </c>
      <c r="H1798" s="175">
        <f t="shared" si="57"/>
        <v>0</v>
      </c>
      <c r="I1798" s="188"/>
    </row>
    <row r="1799" spans="1:9" s="68" customFormat="1" ht="18" hidden="1" customHeight="1">
      <c r="A1799" s="146" t="s">
        <v>1240</v>
      </c>
      <c r="B1799" s="187" t="s">
        <v>1555</v>
      </c>
      <c r="C1799" s="185" t="e">
        <f>IF(COUNTIFS(#REF!,#REF!&amp;"??")&gt;0,SUMIFS(C$4:C$2174,#REF!,#REF!&amp;"??"),SUMIFS(#REF!,#REF!,#REF!))</f>
        <v>#REF!</v>
      </c>
      <c r="D1799" s="174">
        <v>0</v>
      </c>
      <c r="E1799" s="174">
        <v>0</v>
      </c>
      <c r="F1799" s="174" t="e">
        <f>IF(COUNTIFS(#REF!,#REF!&amp;"??")&gt;0,SUMIFS(F$4:F$2174,#REF!,#REF!&amp;"??"),SUMIFS(#REF!,#REF!,#REF!))</f>
        <v>#REF!</v>
      </c>
      <c r="G1799" s="175">
        <f t="shared" si="56"/>
        <v>0</v>
      </c>
      <c r="H1799" s="175">
        <f t="shared" si="57"/>
        <v>0</v>
      </c>
      <c r="I1799" s="188"/>
    </row>
    <row r="1800" spans="1:9" s="68" customFormat="1" ht="18" hidden="1" customHeight="1">
      <c r="A1800" s="146" t="s">
        <v>1240</v>
      </c>
      <c r="B1800" s="187" t="s">
        <v>1556</v>
      </c>
      <c r="C1800" s="185" t="e">
        <f>IF(COUNTIFS(#REF!,#REF!&amp;"??")&gt;0,SUMIFS(C$4:C$2174,#REF!,#REF!&amp;"??"),SUMIFS(#REF!,#REF!,#REF!))</f>
        <v>#REF!</v>
      </c>
      <c r="D1800" s="174">
        <v>0</v>
      </c>
      <c r="E1800" s="174">
        <v>0</v>
      </c>
      <c r="F1800" s="174" t="e">
        <f>IF(COUNTIFS(#REF!,#REF!&amp;"??")&gt;0,SUMIFS(F$4:F$2174,#REF!,#REF!&amp;"??"),SUMIFS(#REF!,#REF!,#REF!))</f>
        <v>#REF!</v>
      </c>
      <c r="G1800" s="175">
        <f t="shared" si="56"/>
        <v>0</v>
      </c>
      <c r="H1800" s="175">
        <f t="shared" si="57"/>
        <v>0</v>
      </c>
      <c r="I1800" s="188"/>
    </row>
    <row r="1801" spans="1:9" s="68" customFormat="1" ht="18" hidden="1" customHeight="1">
      <c r="A1801" s="146" t="s">
        <v>1240</v>
      </c>
      <c r="B1801" s="187" t="s">
        <v>1544</v>
      </c>
      <c r="C1801" s="185" t="e">
        <f>IF(COUNTIFS(#REF!,#REF!&amp;"??")&gt;0,SUMIFS(C$4:C$2174,#REF!,#REF!&amp;"??"),SUMIFS(#REF!,#REF!,#REF!))</f>
        <v>#REF!</v>
      </c>
      <c r="D1801" s="174">
        <v>0</v>
      </c>
      <c r="E1801" s="174">
        <v>0</v>
      </c>
      <c r="F1801" s="174" t="e">
        <f>IF(COUNTIFS(#REF!,#REF!&amp;"??")&gt;0,SUMIFS(F$4:F$2174,#REF!,#REF!&amp;"??"),SUMIFS(#REF!,#REF!,#REF!))</f>
        <v>#REF!</v>
      </c>
      <c r="G1801" s="175">
        <f t="shared" si="56"/>
        <v>0</v>
      </c>
      <c r="H1801" s="175">
        <f t="shared" si="57"/>
        <v>0</v>
      </c>
      <c r="I1801" s="188"/>
    </row>
    <row r="1802" spans="1:9" s="68" customFormat="1" ht="18" hidden="1" customHeight="1">
      <c r="A1802" s="146" t="s">
        <v>1240</v>
      </c>
      <c r="B1802" s="187" t="s">
        <v>1545</v>
      </c>
      <c r="C1802" s="185" t="e">
        <f>IF(COUNTIFS(#REF!,#REF!&amp;"??")&gt;0,SUMIFS(C$4:C$2174,#REF!,#REF!&amp;"??"),SUMIFS(#REF!,#REF!,#REF!))</f>
        <v>#REF!</v>
      </c>
      <c r="D1802" s="174">
        <v>0</v>
      </c>
      <c r="E1802" s="174">
        <v>0</v>
      </c>
      <c r="F1802" s="174" t="e">
        <f>IF(COUNTIFS(#REF!,#REF!&amp;"??")&gt;0,SUMIFS(F$4:F$2174,#REF!,#REF!&amp;"??"),SUMIFS(#REF!,#REF!,#REF!))</f>
        <v>#REF!</v>
      </c>
      <c r="G1802" s="175">
        <f t="shared" si="56"/>
        <v>0</v>
      </c>
      <c r="H1802" s="175">
        <f t="shared" si="57"/>
        <v>0</v>
      </c>
      <c r="I1802" s="188"/>
    </row>
    <row r="1803" spans="1:9" s="68" customFormat="1" ht="18" hidden="1" customHeight="1">
      <c r="A1803" s="146" t="s">
        <v>1240</v>
      </c>
      <c r="B1803" s="187" t="s">
        <v>1557</v>
      </c>
      <c r="C1803" s="185" t="e">
        <f>IF(COUNTIFS(#REF!,#REF!&amp;"??")&gt;0,SUMIFS(C$4:C$2174,#REF!,#REF!&amp;"??"),SUMIFS(#REF!,#REF!,#REF!))</f>
        <v>#REF!</v>
      </c>
      <c r="D1803" s="174">
        <v>0</v>
      </c>
      <c r="E1803" s="174">
        <v>0</v>
      </c>
      <c r="F1803" s="174" t="e">
        <f>IF(COUNTIFS(#REF!,#REF!&amp;"??")&gt;0,SUMIFS(F$4:F$2174,#REF!,#REF!&amp;"??"),SUMIFS(#REF!,#REF!,#REF!))</f>
        <v>#REF!</v>
      </c>
      <c r="G1803" s="175">
        <f t="shared" si="56"/>
        <v>0</v>
      </c>
      <c r="H1803" s="175">
        <f t="shared" si="57"/>
        <v>0</v>
      </c>
      <c r="I1803" s="188"/>
    </row>
    <row r="1804" spans="1:9" s="68" customFormat="1" ht="18" hidden="1" customHeight="1">
      <c r="A1804" s="146" t="s">
        <v>1240</v>
      </c>
      <c r="B1804" s="187" t="s">
        <v>1558</v>
      </c>
      <c r="C1804" s="185" t="e">
        <f>IF(COUNTIFS(#REF!,#REF!&amp;"??")&gt;0,SUMIFS(C$4:C$2174,#REF!,#REF!&amp;"??"),SUMIFS(#REF!,#REF!,#REF!))</f>
        <v>#REF!</v>
      </c>
      <c r="D1804" s="174">
        <v>0</v>
      </c>
      <c r="E1804" s="174">
        <v>0</v>
      </c>
      <c r="F1804" s="174" t="e">
        <f>IF(COUNTIFS(#REF!,#REF!&amp;"??")&gt;0,SUMIFS(F$4:F$2174,#REF!,#REF!&amp;"??"),SUMIFS(#REF!,#REF!,#REF!))</f>
        <v>#REF!</v>
      </c>
      <c r="G1804" s="175">
        <f t="shared" si="56"/>
        <v>0</v>
      </c>
      <c r="H1804" s="175">
        <f t="shared" si="57"/>
        <v>0</v>
      </c>
      <c r="I1804" s="188"/>
    </row>
    <row r="1805" spans="1:9" s="68" customFormat="1" ht="18" hidden="1" customHeight="1">
      <c r="A1805" s="146" t="s">
        <v>1240</v>
      </c>
      <c r="B1805" s="187" t="s">
        <v>1241</v>
      </c>
      <c r="C1805" s="185" t="e">
        <f>IF(COUNTIFS(#REF!,#REF!&amp;"??")&gt;0,SUMIFS(C$4:C$2174,#REF!,#REF!&amp;"??"),SUMIFS(#REF!,#REF!,#REF!))</f>
        <v>#REF!</v>
      </c>
      <c r="D1805" s="174">
        <v>0</v>
      </c>
      <c r="E1805" s="174">
        <v>0</v>
      </c>
      <c r="F1805" s="174" t="e">
        <f>IF(COUNTIFS(#REF!,#REF!&amp;"??")&gt;0,SUMIFS(F$4:F$2174,#REF!,#REF!&amp;"??"),SUMIFS(#REF!,#REF!,#REF!))</f>
        <v>#REF!</v>
      </c>
      <c r="G1805" s="175">
        <f t="shared" si="56"/>
        <v>0</v>
      </c>
      <c r="H1805" s="175">
        <f t="shared" si="57"/>
        <v>0</v>
      </c>
      <c r="I1805" s="188"/>
    </row>
    <row r="1806" spans="1:9" s="68" customFormat="1" ht="18" hidden="1" customHeight="1">
      <c r="A1806" s="146" t="s">
        <v>1240</v>
      </c>
      <c r="B1806" s="187" t="s">
        <v>1559</v>
      </c>
      <c r="C1806" s="185" t="e">
        <f>IF(COUNTIFS(#REF!,#REF!&amp;"??")&gt;0,SUMIFS(C$4:C$2174,#REF!,#REF!&amp;"??"),SUMIFS(#REF!,#REF!,#REF!))</f>
        <v>#REF!</v>
      </c>
      <c r="D1806" s="174">
        <v>0</v>
      </c>
      <c r="E1806" s="174">
        <v>0</v>
      </c>
      <c r="F1806" s="174" t="e">
        <f>IF(COUNTIFS(#REF!,#REF!&amp;"??")&gt;0,SUMIFS(F$4:F$2174,#REF!,#REF!&amp;"??"),SUMIFS(#REF!,#REF!,#REF!))</f>
        <v>#REF!</v>
      </c>
      <c r="G1806" s="175">
        <f t="shared" si="56"/>
        <v>0</v>
      </c>
      <c r="H1806" s="175">
        <f t="shared" si="57"/>
        <v>0</v>
      </c>
      <c r="I1806" s="188"/>
    </row>
    <row r="1807" spans="1:9" s="68" customFormat="1" ht="18" hidden="1" customHeight="1">
      <c r="A1807" s="146" t="s">
        <v>1240</v>
      </c>
      <c r="B1807" s="187" t="s">
        <v>1560</v>
      </c>
      <c r="C1807" s="185" t="e">
        <f>IF(COUNTIFS(#REF!,#REF!&amp;"??")&gt;0,SUMIFS(C$4:C$2174,#REF!,#REF!&amp;"??"),SUMIFS(#REF!,#REF!,#REF!))</f>
        <v>#REF!</v>
      </c>
      <c r="D1807" s="174">
        <v>0</v>
      </c>
      <c r="E1807" s="174">
        <v>0</v>
      </c>
      <c r="F1807" s="174" t="e">
        <f>IF(COUNTIFS(#REF!,#REF!&amp;"??")&gt;0,SUMIFS(F$4:F$2174,#REF!,#REF!&amp;"??"),SUMIFS(#REF!,#REF!,#REF!))</f>
        <v>#REF!</v>
      </c>
      <c r="G1807" s="175">
        <f t="shared" si="56"/>
        <v>0</v>
      </c>
      <c r="H1807" s="175">
        <f t="shared" si="57"/>
        <v>0</v>
      </c>
      <c r="I1807" s="188"/>
    </row>
    <row r="1808" spans="1:9" s="68" customFormat="1" ht="18" hidden="1" customHeight="1">
      <c r="A1808" s="146" t="s">
        <v>1240</v>
      </c>
      <c r="B1808" s="187" t="s">
        <v>1561</v>
      </c>
      <c r="C1808" s="185" t="e">
        <f>IF(COUNTIFS(#REF!,#REF!&amp;"??")&gt;0,SUMIFS(C$4:C$2174,#REF!,#REF!&amp;"??"),SUMIFS(#REF!,#REF!,#REF!))</f>
        <v>#REF!</v>
      </c>
      <c r="D1808" s="174">
        <v>0</v>
      </c>
      <c r="E1808" s="174">
        <v>0</v>
      </c>
      <c r="F1808" s="174" t="e">
        <f>IF(COUNTIFS(#REF!,#REF!&amp;"??")&gt;0,SUMIFS(F$4:F$2174,#REF!,#REF!&amp;"??"),SUMIFS(#REF!,#REF!,#REF!))</f>
        <v>#REF!</v>
      </c>
      <c r="G1808" s="175">
        <f t="shared" si="56"/>
        <v>0</v>
      </c>
      <c r="H1808" s="175">
        <f t="shared" si="57"/>
        <v>0</v>
      </c>
      <c r="I1808" s="188"/>
    </row>
    <row r="1809" spans="1:9" s="68" customFormat="1" ht="18" hidden="1" customHeight="1">
      <c r="A1809" s="146" t="s">
        <v>1240</v>
      </c>
      <c r="B1809" s="187" t="s">
        <v>1562</v>
      </c>
      <c r="C1809" s="185" t="e">
        <f>IF(COUNTIFS(#REF!,#REF!&amp;"??")&gt;0,SUMIFS(C$4:C$2174,#REF!,#REF!&amp;"??"),SUMIFS(#REF!,#REF!,#REF!))</f>
        <v>#REF!</v>
      </c>
      <c r="D1809" s="174">
        <v>0</v>
      </c>
      <c r="E1809" s="174">
        <v>0</v>
      </c>
      <c r="F1809" s="174" t="e">
        <f>IF(COUNTIFS(#REF!,#REF!&amp;"??")&gt;0,SUMIFS(F$4:F$2174,#REF!,#REF!&amp;"??"),SUMIFS(#REF!,#REF!,#REF!))</f>
        <v>#REF!</v>
      </c>
      <c r="G1809" s="175">
        <f t="shared" si="56"/>
        <v>0</v>
      </c>
      <c r="H1809" s="175">
        <f t="shared" si="57"/>
        <v>0</v>
      </c>
      <c r="I1809" s="188"/>
    </row>
    <row r="1810" spans="1:9" s="68" customFormat="1" ht="18" hidden="1" customHeight="1">
      <c r="A1810" s="146" t="s">
        <v>1240</v>
      </c>
      <c r="B1810" s="187" t="s">
        <v>1563</v>
      </c>
      <c r="C1810" s="185" t="e">
        <f>IF(COUNTIFS(#REF!,#REF!&amp;"??")&gt;0,SUMIFS(C$4:C$2174,#REF!,#REF!&amp;"??"),SUMIFS(#REF!,#REF!,#REF!))</f>
        <v>#REF!</v>
      </c>
      <c r="D1810" s="174">
        <v>0</v>
      </c>
      <c r="E1810" s="174">
        <v>0</v>
      </c>
      <c r="F1810" s="174" t="e">
        <f>IF(COUNTIFS(#REF!,#REF!&amp;"??")&gt;0,SUMIFS(F$4:F$2174,#REF!,#REF!&amp;"??"),SUMIFS(#REF!,#REF!,#REF!))</f>
        <v>#REF!</v>
      </c>
      <c r="G1810" s="175">
        <f t="shared" ref="G1810:G1848" si="58">IF(E1810=0,0,F1810/E1810)</f>
        <v>0</v>
      </c>
      <c r="H1810" s="175">
        <f t="shared" ref="H1810:H1848" si="59">IF(D1810=0,0,F1810/D1810)</f>
        <v>0</v>
      </c>
      <c r="I1810" s="188"/>
    </row>
    <row r="1811" spans="1:9" s="68" customFormat="1" ht="18" hidden="1" customHeight="1">
      <c r="A1811" s="146" t="s">
        <v>1240</v>
      </c>
      <c r="B1811" s="187" t="s">
        <v>1564</v>
      </c>
      <c r="C1811" s="185" t="e">
        <f>IF(COUNTIFS(#REF!,#REF!&amp;"??")&gt;0,SUMIFS(C$4:C$2174,#REF!,#REF!&amp;"??"),SUMIFS(#REF!,#REF!,#REF!))</f>
        <v>#REF!</v>
      </c>
      <c r="D1811" s="174">
        <v>0</v>
      </c>
      <c r="E1811" s="174">
        <v>0</v>
      </c>
      <c r="F1811" s="174" t="e">
        <f>IF(COUNTIFS(#REF!,#REF!&amp;"??")&gt;0,SUMIFS(F$4:F$2174,#REF!,#REF!&amp;"??"),SUMIFS(#REF!,#REF!,#REF!))</f>
        <v>#REF!</v>
      </c>
      <c r="G1811" s="175">
        <f t="shared" si="58"/>
        <v>0</v>
      </c>
      <c r="H1811" s="175">
        <f t="shared" si="59"/>
        <v>0</v>
      </c>
      <c r="I1811" s="188"/>
    </row>
    <row r="1812" spans="1:9" s="68" customFormat="1" ht="18" hidden="1" customHeight="1">
      <c r="A1812" s="146" t="s">
        <v>1240</v>
      </c>
      <c r="B1812" s="187" t="s">
        <v>1565</v>
      </c>
      <c r="C1812" s="185" t="e">
        <f>IF(COUNTIFS(#REF!,#REF!&amp;"??")&gt;0,SUMIFS(C$4:C$2174,#REF!,#REF!&amp;"??"),SUMIFS(#REF!,#REF!,#REF!))</f>
        <v>#REF!</v>
      </c>
      <c r="D1812" s="174">
        <v>0</v>
      </c>
      <c r="E1812" s="174">
        <v>0</v>
      </c>
      <c r="F1812" s="174" t="e">
        <f>IF(COUNTIFS(#REF!,#REF!&amp;"??")&gt;0,SUMIFS(F$4:F$2174,#REF!,#REF!&amp;"??"),SUMIFS(#REF!,#REF!,#REF!))</f>
        <v>#REF!</v>
      </c>
      <c r="G1812" s="175">
        <f t="shared" si="58"/>
        <v>0</v>
      </c>
      <c r="H1812" s="175">
        <f t="shared" si="59"/>
        <v>0</v>
      </c>
      <c r="I1812" s="188"/>
    </row>
    <row r="1813" spans="1:9" s="68" customFormat="1" ht="18" hidden="1" customHeight="1">
      <c r="A1813" s="146" t="s">
        <v>1240</v>
      </c>
      <c r="B1813" s="187" t="s">
        <v>1566</v>
      </c>
      <c r="C1813" s="185" t="e">
        <f>IF(COUNTIFS(#REF!,#REF!&amp;"??")&gt;0,SUMIFS(C$4:C$2174,#REF!,#REF!&amp;"??"),SUMIFS(#REF!,#REF!,#REF!))</f>
        <v>#REF!</v>
      </c>
      <c r="D1813" s="174">
        <v>0</v>
      </c>
      <c r="E1813" s="174">
        <v>0</v>
      </c>
      <c r="F1813" s="174" t="e">
        <f>IF(COUNTIFS(#REF!,#REF!&amp;"??")&gt;0,SUMIFS(F$4:F$2174,#REF!,#REF!&amp;"??"),SUMIFS(#REF!,#REF!,#REF!))</f>
        <v>#REF!</v>
      </c>
      <c r="G1813" s="175">
        <f t="shared" si="58"/>
        <v>0</v>
      </c>
      <c r="H1813" s="175">
        <f t="shared" si="59"/>
        <v>0</v>
      </c>
      <c r="I1813" s="188"/>
    </row>
    <row r="1814" spans="1:9" s="68" customFormat="1" ht="18" hidden="1" customHeight="1">
      <c r="A1814" s="146" t="s">
        <v>1240</v>
      </c>
      <c r="B1814" s="187" t="s">
        <v>1567</v>
      </c>
      <c r="C1814" s="185" t="e">
        <f>IF(COUNTIFS(#REF!,#REF!&amp;"??")&gt;0,SUMIFS(C$4:C$2174,#REF!,#REF!&amp;"??"),SUMIFS(#REF!,#REF!,#REF!))</f>
        <v>#REF!</v>
      </c>
      <c r="D1814" s="174">
        <v>0</v>
      </c>
      <c r="E1814" s="174">
        <v>0</v>
      </c>
      <c r="F1814" s="174" t="e">
        <f>IF(COUNTIFS(#REF!,#REF!&amp;"??")&gt;0,SUMIFS(F$4:F$2174,#REF!,#REF!&amp;"??"),SUMIFS(#REF!,#REF!,#REF!))</f>
        <v>#REF!</v>
      </c>
      <c r="G1814" s="175">
        <f t="shared" si="58"/>
        <v>0</v>
      </c>
      <c r="H1814" s="175">
        <f t="shared" si="59"/>
        <v>0</v>
      </c>
      <c r="I1814" s="188"/>
    </row>
    <row r="1815" spans="1:9" s="68" customFormat="1" ht="18" hidden="1" customHeight="1">
      <c r="A1815" s="146" t="s">
        <v>1240</v>
      </c>
      <c r="B1815" s="187" t="s">
        <v>1568</v>
      </c>
      <c r="C1815" s="185" t="e">
        <f>IF(COUNTIFS(#REF!,#REF!&amp;"??")&gt;0,SUMIFS(C$4:C$2174,#REF!,#REF!&amp;"??"),SUMIFS(#REF!,#REF!,#REF!))</f>
        <v>#REF!</v>
      </c>
      <c r="D1815" s="174">
        <v>0</v>
      </c>
      <c r="E1815" s="174">
        <v>0</v>
      </c>
      <c r="F1815" s="174" t="e">
        <f>IF(COUNTIFS(#REF!,#REF!&amp;"??")&gt;0,SUMIFS(F$4:F$2174,#REF!,#REF!&amp;"??"),SUMIFS(#REF!,#REF!,#REF!))</f>
        <v>#REF!</v>
      </c>
      <c r="G1815" s="175">
        <f t="shared" si="58"/>
        <v>0</v>
      </c>
      <c r="H1815" s="175">
        <f t="shared" si="59"/>
        <v>0</v>
      </c>
      <c r="I1815" s="188"/>
    </row>
    <row r="1816" spans="1:9" s="68" customFormat="1" ht="18" hidden="1" customHeight="1">
      <c r="A1816" s="146" t="s">
        <v>1240</v>
      </c>
      <c r="B1816" s="187" t="s">
        <v>1569</v>
      </c>
      <c r="C1816" s="185" t="e">
        <f>IF(COUNTIFS(#REF!,#REF!&amp;"??")&gt;0,SUMIFS(C$4:C$2174,#REF!,#REF!&amp;"??"),SUMIFS(#REF!,#REF!,#REF!))</f>
        <v>#REF!</v>
      </c>
      <c r="D1816" s="174">
        <v>0</v>
      </c>
      <c r="E1816" s="174">
        <v>0</v>
      </c>
      <c r="F1816" s="174" t="e">
        <f>IF(COUNTIFS(#REF!,#REF!&amp;"??")&gt;0,SUMIFS(F$4:F$2174,#REF!,#REF!&amp;"??"),SUMIFS(#REF!,#REF!,#REF!))</f>
        <v>#REF!</v>
      </c>
      <c r="G1816" s="175">
        <f t="shared" si="58"/>
        <v>0</v>
      </c>
      <c r="H1816" s="175">
        <f t="shared" si="59"/>
        <v>0</v>
      </c>
      <c r="I1816" s="188"/>
    </row>
    <row r="1817" spans="1:9" s="68" customFormat="1" ht="18" hidden="1" customHeight="1">
      <c r="A1817" s="146" t="s">
        <v>1240</v>
      </c>
      <c r="B1817" s="187" t="s">
        <v>1570</v>
      </c>
      <c r="C1817" s="185" t="e">
        <f>IF(COUNTIFS(#REF!,#REF!&amp;"??")&gt;0,SUMIFS(C$4:C$2174,#REF!,#REF!&amp;"??"),SUMIFS(#REF!,#REF!,#REF!))</f>
        <v>#REF!</v>
      </c>
      <c r="D1817" s="174">
        <v>0</v>
      </c>
      <c r="E1817" s="174">
        <v>0</v>
      </c>
      <c r="F1817" s="174" t="e">
        <f>IF(COUNTIFS(#REF!,#REF!&amp;"??")&gt;0,SUMIFS(F$4:F$2174,#REF!,#REF!&amp;"??"),SUMIFS(#REF!,#REF!,#REF!))</f>
        <v>#REF!</v>
      </c>
      <c r="G1817" s="175">
        <f t="shared" si="58"/>
        <v>0</v>
      </c>
      <c r="H1817" s="175">
        <f t="shared" si="59"/>
        <v>0</v>
      </c>
      <c r="I1817" s="188"/>
    </row>
    <row r="1818" spans="1:9" s="68" customFormat="1" ht="18" hidden="1" customHeight="1">
      <c r="A1818" s="146" t="s">
        <v>1240</v>
      </c>
      <c r="B1818" s="187" t="s">
        <v>1571</v>
      </c>
      <c r="C1818" s="185" t="e">
        <f>IF(COUNTIFS(#REF!,#REF!&amp;"??")&gt;0,SUMIFS(C$4:C$2174,#REF!,#REF!&amp;"??"),SUMIFS(#REF!,#REF!,#REF!))</f>
        <v>#REF!</v>
      </c>
      <c r="D1818" s="174">
        <v>0</v>
      </c>
      <c r="E1818" s="174">
        <v>0</v>
      </c>
      <c r="F1818" s="174" t="e">
        <f>IF(COUNTIFS(#REF!,#REF!&amp;"??")&gt;0,SUMIFS(F$4:F$2174,#REF!,#REF!&amp;"??"),SUMIFS(#REF!,#REF!,#REF!))</f>
        <v>#REF!</v>
      </c>
      <c r="G1818" s="175">
        <f t="shared" si="58"/>
        <v>0</v>
      </c>
      <c r="H1818" s="175">
        <f t="shared" si="59"/>
        <v>0</v>
      </c>
      <c r="I1818" s="188"/>
    </row>
    <row r="1819" spans="1:9" s="68" customFormat="1" ht="18" hidden="1" customHeight="1">
      <c r="A1819" s="146" t="s">
        <v>1240</v>
      </c>
      <c r="B1819" s="187" t="s">
        <v>1572</v>
      </c>
      <c r="C1819" s="185" t="e">
        <f>IF(COUNTIFS(#REF!,#REF!&amp;"??")&gt;0,SUMIFS(C$4:C$2174,#REF!,#REF!&amp;"??"),SUMIFS(#REF!,#REF!,#REF!))</f>
        <v>#REF!</v>
      </c>
      <c r="D1819" s="174">
        <v>0</v>
      </c>
      <c r="E1819" s="174">
        <v>0</v>
      </c>
      <c r="F1819" s="174" t="e">
        <f>IF(COUNTIFS(#REF!,#REF!&amp;"??")&gt;0,SUMIFS(F$4:F$2174,#REF!,#REF!&amp;"??"),SUMIFS(#REF!,#REF!,#REF!))</f>
        <v>#REF!</v>
      </c>
      <c r="G1819" s="175">
        <f t="shared" si="58"/>
        <v>0</v>
      </c>
      <c r="H1819" s="175">
        <f t="shared" si="59"/>
        <v>0</v>
      </c>
      <c r="I1819" s="188"/>
    </row>
    <row r="1820" spans="1:9" s="68" customFormat="1" ht="18" hidden="1" customHeight="1">
      <c r="A1820" s="146" t="s">
        <v>1240</v>
      </c>
      <c r="B1820" s="187" t="s">
        <v>1573</v>
      </c>
      <c r="C1820" s="185" t="e">
        <f>IF(COUNTIFS(#REF!,#REF!&amp;"??")&gt;0,SUMIFS(C$4:C$2174,#REF!,#REF!&amp;"??"),SUMIFS(#REF!,#REF!,#REF!))</f>
        <v>#REF!</v>
      </c>
      <c r="D1820" s="174">
        <v>0</v>
      </c>
      <c r="E1820" s="174">
        <v>0</v>
      </c>
      <c r="F1820" s="174" t="e">
        <f>IF(COUNTIFS(#REF!,#REF!&amp;"??")&gt;0,SUMIFS(F$4:F$2174,#REF!,#REF!&amp;"??"),SUMIFS(#REF!,#REF!,#REF!))</f>
        <v>#REF!</v>
      </c>
      <c r="G1820" s="175">
        <f t="shared" si="58"/>
        <v>0</v>
      </c>
      <c r="H1820" s="175">
        <f t="shared" si="59"/>
        <v>0</v>
      </c>
      <c r="I1820" s="188"/>
    </row>
    <row r="1821" spans="1:9" s="68" customFormat="1" ht="18" hidden="1" customHeight="1">
      <c r="A1821" s="146" t="s">
        <v>1240</v>
      </c>
      <c r="B1821" s="187" t="s">
        <v>1574</v>
      </c>
      <c r="C1821" s="185" t="e">
        <f>IF(COUNTIFS(#REF!,#REF!&amp;"??")&gt;0,SUMIFS(C$4:C$2174,#REF!,#REF!&amp;"??"),SUMIFS(#REF!,#REF!,#REF!))</f>
        <v>#REF!</v>
      </c>
      <c r="D1821" s="174">
        <v>0</v>
      </c>
      <c r="E1821" s="174">
        <v>0</v>
      </c>
      <c r="F1821" s="174" t="e">
        <f>IF(COUNTIFS(#REF!,#REF!&amp;"??")&gt;0,SUMIFS(F$4:F$2174,#REF!,#REF!&amp;"??"),SUMIFS(#REF!,#REF!,#REF!))</f>
        <v>#REF!</v>
      </c>
      <c r="G1821" s="175">
        <f t="shared" si="58"/>
        <v>0</v>
      </c>
      <c r="H1821" s="175">
        <f t="shared" si="59"/>
        <v>0</v>
      </c>
      <c r="I1821" s="188"/>
    </row>
    <row r="1822" spans="1:9" s="68" customFormat="1" ht="18" hidden="1" customHeight="1">
      <c r="A1822" s="146" t="s">
        <v>1240</v>
      </c>
      <c r="B1822" s="187" t="s">
        <v>1575</v>
      </c>
      <c r="C1822" s="185" t="e">
        <f>IF(COUNTIFS(#REF!,#REF!&amp;"??")&gt;0,SUMIFS(C$4:C$2174,#REF!,#REF!&amp;"??"),SUMIFS(#REF!,#REF!,#REF!))</f>
        <v>#REF!</v>
      </c>
      <c r="D1822" s="174">
        <v>0</v>
      </c>
      <c r="E1822" s="174">
        <v>0</v>
      </c>
      <c r="F1822" s="174" t="e">
        <f>IF(COUNTIFS(#REF!,#REF!&amp;"??")&gt;0,SUMIFS(F$4:F$2174,#REF!,#REF!&amp;"??"),SUMIFS(#REF!,#REF!,#REF!))</f>
        <v>#REF!</v>
      </c>
      <c r="G1822" s="175">
        <f t="shared" si="58"/>
        <v>0</v>
      </c>
      <c r="H1822" s="175">
        <f t="shared" si="59"/>
        <v>0</v>
      </c>
      <c r="I1822" s="188"/>
    </row>
    <row r="1823" spans="1:9" s="68" customFormat="1" ht="18" hidden="1" customHeight="1">
      <c r="A1823" s="146" t="s">
        <v>1240</v>
      </c>
      <c r="B1823" s="187" t="s">
        <v>1576</v>
      </c>
      <c r="C1823" s="185" t="e">
        <f>IF(COUNTIFS(#REF!,#REF!&amp;"??")&gt;0,SUMIFS(C$4:C$2174,#REF!,#REF!&amp;"??"),SUMIFS(#REF!,#REF!,#REF!))</f>
        <v>#REF!</v>
      </c>
      <c r="D1823" s="174">
        <v>0</v>
      </c>
      <c r="E1823" s="174">
        <v>0</v>
      </c>
      <c r="F1823" s="174" t="e">
        <f>IF(COUNTIFS(#REF!,#REF!&amp;"??")&gt;0,SUMIFS(F$4:F$2174,#REF!,#REF!&amp;"??"),SUMIFS(#REF!,#REF!,#REF!))</f>
        <v>#REF!</v>
      </c>
      <c r="G1823" s="175">
        <f t="shared" si="58"/>
        <v>0</v>
      </c>
      <c r="H1823" s="175">
        <f t="shared" si="59"/>
        <v>0</v>
      </c>
      <c r="I1823" s="188"/>
    </row>
    <row r="1824" spans="1:9" s="68" customFormat="1" ht="18" hidden="1" customHeight="1">
      <c r="A1824" s="146" t="s">
        <v>1240</v>
      </c>
      <c r="B1824" s="187" t="s">
        <v>1577</v>
      </c>
      <c r="C1824" s="185" t="e">
        <f>IF(COUNTIFS(#REF!,#REF!&amp;"??")&gt;0,SUMIFS(C$4:C$2174,#REF!,#REF!&amp;"??"),SUMIFS(#REF!,#REF!,#REF!))</f>
        <v>#REF!</v>
      </c>
      <c r="D1824" s="174">
        <v>0</v>
      </c>
      <c r="E1824" s="174">
        <v>0</v>
      </c>
      <c r="F1824" s="174" t="e">
        <f>IF(COUNTIFS(#REF!,#REF!&amp;"??")&gt;0,SUMIFS(F$4:F$2174,#REF!,#REF!&amp;"??"),SUMIFS(#REF!,#REF!,#REF!))</f>
        <v>#REF!</v>
      </c>
      <c r="G1824" s="175">
        <f t="shared" si="58"/>
        <v>0</v>
      </c>
      <c r="H1824" s="175">
        <f t="shared" si="59"/>
        <v>0</v>
      </c>
      <c r="I1824" s="188"/>
    </row>
    <row r="1825" spans="1:9" s="68" customFormat="1" ht="18" hidden="1" customHeight="1">
      <c r="A1825" s="146" t="s">
        <v>1240</v>
      </c>
      <c r="B1825" s="187" t="s">
        <v>1578</v>
      </c>
      <c r="C1825" s="185" t="e">
        <f>IF(COUNTIFS(#REF!,#REF!&amp;"??")&gt;0,SUMIFS(C$4:C$2174,#REF!,#REF!&amp;"??"),SUMIFS(#REF!,#REF!,#REF!))</f>
        <v>#REF!</v>
      </c>
      <c r="D1825" s="174">
        <v>0</v>
      </c>
      <c r="E1825" s="174">
        <v>0</v>
      </c>
      <c r="F1825" s="174" t="e">
        <f>IF(COUNTIFS(#REF!,#REF!&amp;"??")&gt;0,SUMIFS(F$4:F$2174,#REF!,#REF!&amp;"??"),SUMIFS(#REF!,#REF!,#REF!))</f>
        <v>#REF!</v>
      </c>
      <c r="G1825" s="175">
        <f t="shared" si="58"/>
        <v>0</v>
      </c>
      <c r="H1825" s="175">
        <f t="shared" si="59"/>
        <v>0</v>
      </c>
      <c r="I1825" s="188"/>
    </row>
    <row r="1826" spans="1:9" s="68" customFormat="1" ht="18" hidden="1" customHeight="1">
      <c r="A1826" s="146" t="s">
        <v>1240</v>
      </c>
      <c r="B1826" s="187" t="s">
        <v>1579</v>
      </c>
      <c r="C1826" s="185" t="e">
        <f>IF(COUNTIFS(#REF!,#REF!&amp;"??")&gt;0,SUMIFS(C$4:C$2174,#REF!,#REF!&amp;"??"),SUMIFS(#REF!,#REF!,#REF!))</f>
        <v>#REF!</v>
      </c>
      <c r="D1826" s="174">
        <v>0</v>
      </c>
      <c r="E1826" s="174">
        <v>0</v>
      </c>
      <c r="F1826" s="174" t="e">
        <f>IF(COUNTIFS(#REF!,#REF!&amp;"??")&gt;0,SUMIFS(F$4:F$2174,#REF!,#REF!&amp;"??"),SUMIFS(#REF!,#REF!,#REF!))</f>
        <v>#REF!</v>
      </c>
      <c r="G1826" s="175">
        <f t="shared" si="58"/>
        <v>0</v>
      </c>
      <c r="H1826" s="175">
        <f t="shared" si="59"/>
        <v>0</v>
      </c>
      <c r="I1826" s="188"/>
    </row>
    <row r="1827" spans="1:9" s="68" customFormat="1" ht="18" hidden="1" customHeight="1">
      <c r="A1827" s="146" t="s">
        <v>1240</v>
      </c>
      <c r="B1827" s="187" t="s">
        <v>1580</v>
      </c>
      <c r="C1827" s="185" t="e">
        <f>IF(COUNTIFS(#REF!,#REF!&amp;"??")&gt;0,SUMIFS(C$4:C$2174,#REF!,#REF!&amp;"??"),SUMIFS(#REF!,#REF!,#REF!))</f>
        <v>#REF!</v>
      </c>
      <c r="D1827" s="174">
        <v>0</v>
      </c>
      <c r="E1827" s="174">
        <v>0</v>
      </c>
      <c r="F1827" s="174" t="e">
        <f>IF(COUNTIFS(#REF!,#REF!&amp;"??")&gt;0,SUMIFS(F$4:F$2174,#REF!,#REF!&amp;"??"),SUMIFS(#REF!,#REF!,#REF!))</f>
        <v>#REF!</v>
      </c>
      <c r="G1827" s="175">
        <f t="shared" si="58"/>
        <v>0</v>
      </c>
      <c r="H1827" s="175">
        <f t="shared" si="59"/>
        <v>0</v>
      </c>
      <c r="I1827" s="188"/>
    </row>
    <row r="1828" spans="1:9" s="68" customFormat="1" ht="18" hidden="1" customHeight="1">
      <c r="A1828" s="146" t="s">
        <v>1240</v>
      </c>
      <c r="B1828" s="187" t="s">
        <v>1581</v>
      </c>
      <c r="C1828" s="185" t="e">
        <f>IF(COUNTIFS(#REF!,#REF!&amp;"??")&gt;0,SUMIFS(C$4:C$2174,#REF!,#REF!&amp;"??"),SUMIFS(#REF!,#REF!,#REF!))</f>
        <v>#REF!</v>
      </c>
      <c r="D1828" s="174">
        <v>0</v>
      </c>
      <c r="E1828" s="174">
        <v>0</v>
      </c>
      <c r="F1828" s="174" t="e">
        <f>IF(COUNTIFS(#REF!,#REF!&amp;"??")&gt;0,SUMIFS(F$4:F$2174,#REF!,#REF!&amp;"??"),SUMIFS(#REF!,#REF!,#REF!))</f>
        <v>#REF!</v>
      </c>
      <c r="G1828" s="175">
        <f t="shared" si="58"/>
        <v>0</v>
      </c>
      <c r="H1828" s="175">
        <f t="shared" si="59"/>
        <v>0</v>
      </c>
      <c r="I1828" s="188"/>
    </row>
    <row r="1829" spans="1:9" s="68" customFormat="1" ht="18" hidden="1" customHeight="1">
      <c r="A1829" s="146" t="s">
        <v>1240</v>
      </c>
      <c r="B1829" s="187" t="s">
        <v>1582</v>
      </c>
      <c r="C1829" s="185" t="e">
        <f>IF(COUNTIFS(#REF!,#REF!&amp;"??")&gt;0,SUMIFS(C$4:C$2174,#REF!,#REF!&amp;"??"),SUMIFS(#REF!,#REF!,#REF!))</f>
        <v>#REF!</v>
      </c>
      <c r="D1829" s="174">
        <v>0</v>
      </c>
      <c r="E1829" s="174">
        <v>0</v>
      </c>
      <c r="F1829" s="174" t="e">
        <f>IF(COUNTIFS(#REF!,#REF!&amp;"??")&gt;0,SUMIFS(F$4:F$2174,#REF!,#REF!&amp;"??"),SUMIFS(#REF!,#REF!,#REF!))</f>
        <v>#REF!</v>
      </c>
      <c r="G1829" s="175">
        <f t="shared" si="58"/>
        <v>0</v>
      </c>
      <c r="H1829" s="175">
        <f t="shared" si="59"/>
        <v>0</v>
      </c>
      <c r="I1829" s="188"/>
    </row>
    <row r="1830" spans="1:9" s="68" customFormat="1" ht="18" hidden="1" customHeight="1">
      <c r="A1830" s="146" t="s">
        <v>1240</v>
      </c>
      <c r="B1830" s="187" t="s">
        <v>1583</v>
      </c>
      <c r="C1830" s="185" t="e">
        <f>IF(COUNTIFS(#REF!,#REF!&amp;"??")&gt;0,SUMIFS(C$4:C$2174,#REF!,#REF!&amp;"??"),SUMIFS(#REF!,#REF!,#REF!))</f>
        <v>#REF!</v>
      </c>
      <c r="D1830" s="174">
        <v>0</v>
      </c>
      <c r="E1830" s="174">
        <v>0</v>
      </c>
      <c r="F1830" s="174" t="e">
        <f>IF(COUNTIFS(#REF!,#REF!&amp;"??")&gt;0,SUMIFS(F$4:F$2174,#REF!,#REF!&amp;"??"),SUMIFS(#REF!,#REF!,#REF!))</f>
        <v>#REF!</v>
      </c>
      <c r="G1830" s="175">
        <f t="shared" si="58"/>
        <v>0</v>
      </c>
      <c r="H1830" s="175">
        <f t="shared" si="59"/>
        <v>0</v>
      </c>
      <c r="I1830" s="188"/>
    </row>
    <row r="1831" spans="1:9" s="68" customFormat="1" ht="18" hidden="1" customHeight="1">
      <c r="A1831" s="146" t="s">
        <v>1240</v>
      </c>
      <c r="B1831" s="187" t="s">
        <v>1584</v>
      </c>
      <c r="C1831" s="185" t="e">
        <f>IF(COUNTIFS(#REF!,#REF!&amp;"??")&gt;0,SUMIFS(C$4:C$2174,#REF!,#REF!&amp;"??"),SUMIFS(#REF!,#REF!,#REF!))</f>
        <v>#REF!</v>
      </c>
      <c r="D1831" s="174">
        <v>0</v>
      </c>
      <c r="E1831" s="174">
        <v>0</v>
      </c>
      <c r="F1831" s="174" t="e">
        <f>IF(COUNTIFS(#REF!,#REF!&amp;"??")&gt;0,SUMIFS(F$4:F$2174,#REF!,#REF!&amp;"??"),SUMIFS(#REF!,#REF!,#REF!))</f>
        <v>#REF!</v>
      </c>
      <c r="G1831" s="175">
        <f t="shared" si="58"/>
        <v>0</v>
      </c>
      <c r="H1831" s="175">
        <f t="shared" si="59"/>
        <v>0</v>
      </c>
      <c r="I1831" s="188"/>
    </row>
    <row r="1832" spans="1:9" s="68" customFormat="1" ht="18" hidden="1" customHeight="1">
      <c r="A1832" s="146" t="s">
        <v>1240</v>
      </c>
      <c r="B1832" s="187" t="s">
        <v>1585</v>
      </c>
      <c r="C1832" s="185" t="e">
        <f>IF(COUNTIFS(#REF!,#REF!&amp;"??")&gt;0,SUMIFS(C$4:C$2174,#REF!,#REF!&amp;"??"),SUMIFS(#REF!,#REF!,#REF!))</f>
        <v>#REF!</v>
      </c>
      <c r="D1832" s="174">
        <v>0</v>
      </c>
      <c r="E1832" s="174">
        <v>0</v>
      </c>
      <c r="F1832" s="174" t="e">
        <f>IF(COUNTIFS(#REF!,#REF!&amp;"??")&gt;0,SUMIFS(F$4:F$2174,#REF!,#REF!&amp;"??"),SUMIFS(#REF!,#REF!,#REF!))</f>
        <v>#REF!</v>
      </c>
      <c r="G1832" s="175">
        <f t="shared" si="58"/>
        <v>0</v>
      </c>
      <c r="H1832" s="175">
        <f t="shared" si="59"/>
        <v>0</v>
      </c>
      <c r="I1832" s="188"/>
    </row>
    <row r="1833" spans="1:9" s="68" customFormat="1" ht="18" hidden="1" customHeight="1">
      <c r="A1833" s="146" t="s">
        <v>1240</v>
      </c>
      <c r="B1833" s="187" t="s">
        <v>1586</v>
      </c>
      <c r="C1833" s="185" t="e">
        <f>IF(COUNTIFS(#REF!,#REF!&amp;"??")&gt;0,SUMIFS(C$4:C$2174,#REF!,#REF!&amp;"??"),SUMIFS(#REF!,#REF!,#REF!))</f>
        <v>#REF!</v>
      </c>
      <c r="D1833" s="174">
        <v>0</v>
      </c>
      <c r="E1833" s="174">
        <v>0</v>
      </c>
      <c r="F1833" s="174" t="e">
        <f>IF(COUNTIFS(#REF!,#REF!&amp;"??")&gt;0,SUMIFS(F$4:F$2174,#REF!,#REF!&amp;"??"),SUMIFS(#REF!,#REF!,#REF!))</f>
        <v>#REF!</v>
      </c>
      <c r="G1833" s="175">
        <f t="shared" si="58"/>
        <v>0</v>
      </c>
      <c r="H1833" s="175">
        <f t="shared" si="59"/>
        <v>0</v>
      </c>
      <c r="I1833" s="188"/>
    </row>
    <row r="1834" spans="1:9" s="68" customFormat="1" ht="18" hidden="1" customHeight="1">
      <c r="A1834" s="146" t="s">
        <v>1240</v>
      </c>
      <c r="B1834" s="187" t="s">
        <v>1587</v>
      </c>
      <c r="C1834" s="185" t="e">
        <f>IF(COUNTIFS(#REF!,#REF!&amp;"??")&gt;0,SUMIFS(C$4:C$2174,#REF!,#REF!&amp;"??"),SUMIFS(#REF!,#REF!,#REF!))</f>
        <v>#REF!</v>
      </c>
      <c r="D1834" s="174">
        <v>0</v>
      </c>
      <c r="E1834" s="174">
        <v>0</v>
      </c>
      <c r="F1834" s="174" t="e">
        <f>IF(COUNTIFS(#REF!,#REF!&amp;"??")&gt;0,SUMIFS(F$4:F$2174,#REF!,#REF!&amp;"??"),SUMIFS(#REF!,#REF!,#REF!))</f>
        <v>#REF!</v>
      </c>
      <c r="G1834" s="175">
        <f t="shared" si="58"/>
        <v>0</v>
      </c>
      <c r="H1834" s="175">
        <f t="shared" si="59"/>
        <v>0</v>
      </c>
      <c r="I1834" s="188"/>
    </row>
    <row r="1835" spans="1:9" s="68" customFormat="1" ht="18" hidden="1" customHeight="1">
      <c r="A1835" s="146" t="s">
        <v>1240</v>
      </c>
      <c r="B1835" s="187" t="s">
        <v>1255</v>
      </c>
      <c r="C1835" s="185" t="e">
        <f>IF(COUNTIFS(#REF!,#REF!&amp;"??")&gt;0,SUMIFS(C$4:C$2174,#REF!,#REF!&amp;"??"),SUMIFS(#REF!,#REF!,#REF!))</f>
        <v>#REF!</v>
      </c>
      <c r="D1835" s="174">
        <v>0</v>
      </c>
      <c r="E1835" s="174">
        <v>0</v>
      </c>
      <c r="F1835" s="174" t="e">
        <f>IF(COUNTIFS(#REF!,#REF!&amp;"??")&gt;0,SUMIFS(F$4:F$2174,#REF!,#REF!&amp;"??"),SUMIFS(#REF!,#REF!,#REF!))</f>
        <v>#REF!</v>
      </c>
      <c r="G1835" s="175">
        <f t="shared" si="58"/>
        <v>0</v>
      </c>
      <c r="H1835" s="175">
        <f t="shared" si="59"/>
        <v>0</v>
      </c>
      <c r="I1835" s="188"/>
    </row>
    <row r="1836" spans="1:9" s="68" customFormat="1" ht="18" hidden="1" customHeight="1">
      <c r="A1836" s="146" t="s">
        <v>1240</v>
      </c>
      <c r="B1836" s="187" t="s">
        <v>1256</v>
      </c>
      <c r="C1836" s="185" t="e">
        <f>IF(COUNTIFS(#REF!,#REF!&amp;"??")&gt;0,SUMIFS(C$4:C$2174,#REF!,#REF!&amp;"??"),SUMIFS(#REF!,#REF!,#REF!))</f>
        <v>#REF!</v>
      </c>
      <c r="D1836" s="174">
        <v>0</v>
      </c>
      <c r="E1836" s="174">
        <v>0</v>
      </c>
      <c r="F1836" s="174" t="e">
        <f>IF(COUNTIFS(#REF!,#REF!&amp;"??")&gt;0,SUMIFS(F$4:F$2174,#REF!,#REF!&amp;"??"),SUMIFS(#REF!,#REF!,#REF!))</f>
        <v>#REF!</v>
      </c>
      <c r="G1836" s="175">
        <f t="shared" si="58"/>
        <v>0</v>
      </c>
      <c r="H1836" s="175">
        <f t="shared" si="59"/>
        <v>0</v>
      </c>
      <c r="I1836" s="188"/>
    </row>
    <row r="1837" spans="1:9" s="68" customFormat="1" ht="18" hidden="1" customHeight="1">
      <c r="A1837" s="146" t="s">
        <v>1240</v>
      </c>
      <c r="B1837" s="187" t="s">
        <v>1241</v>
      </c>
      <c r="C1837" s="185" t="e">
        <f>IF(COUNTIFS(#REF!,#REF!&amp;"??")&gt;0,SUMIFS(C$4:C$2174,#REF!,#REF!&amp;"??"),SUMIFS(#REF!,#REF!,#REF!))</f>
        <v>#REF!</v>
      </c>
      <c r="D1837" s="174">
        <v>0</v>
      </c>
      <c r="E1837" s="174">
        <v>0</v>
      </c>
      <c r="F1837" s="174" t="e">
        <f>IF(COUNTIFS(#REF!,#REF!&amp;"??")&gt;0,SUMIFS(F$4:F$2174,#REF!,#REF!&amp;"??"),SUMIFS(#REF!,#REF!,#REF!))</f>
        <v>#REF!</v>
      </c>
      <c r="G1837" s="175">
        <f t="shared" si="58"/>
        <v>0</v>
      </c>
      <c r="H1837" s="175">
        <f t="shared" si="59"/>
        <v>0</v>
      </c>
      <c r="I1837" s="188"/>
    </row>
    <row r="1838" spans="1:9" s="68" customFormat="1" ht="18" hidden="1" customHeight="1">
      <c r="A1838" s="146" t="s">
        <v>1240</v>
      </c>
      <c r="B1838" s="187" t="s">
        <v>1588</v>
      </c>
      <c r="C1838" s="185" t="e">
        <f>IF(COUNTIFS(#REF!,#REF!&amp;"??")&gt;0,SUMIFS(C$4:C$2174,#REF!,#REF!&amp;"??"),SUMIFS(#REF!,#REF!,#REF!))</f>
        <v>#REF!</v>
      </c>
      <c r="D1838" s="174">
        <v>0</v>
      </c>
      <c r="E1838" s="174">
        <v>0</v>
      </c>
      <c r="F1838" s="174" t="e">
        <f>IF(COUNTIFS(#REF!,#REF!&amp;"??")&gt;0,SUMIFS(F$4:F$2174,#REF!,#REF!&amp;"??"),SUMIFS(#REF!,#REF!,#REF!))</f>
        <v>#REF!</v>
      </c>
      <c r="G1838" s="175">
        <f t="shared" si="58"/>
        <v>0</v>
      </c>
      <c r="H1838" s="175">
        <f t="shared" si="59"/>
        <v>0</v>
      </c>
      <c r="I1838" s="188"/>
    </row>
    <row r="1839" spans="1:9" s="68" customFormat="1" ht="18" hidden="1" customHeight="1">
      <c r="A1839" s="146" t="s">
        <v>1240</v>
      </c>
      <c r="B1839" s="187" t="s">
        <v>1589</v>
      </c>
      <c r="C1839" s="185" t="e">
        <f>IF(COUNTIFS(#REF!,#REF!&amp;"??")&gt;0,SUMIFS(C$4:C$2174,#REF!,#REF!&amp;"??"),SUMIFS(#REF!,#REF!,#REF!))</f>
        <v>#REF!</v>
      </c>
      <c r="D1839" s="174">
        <v>0</v>
      </c>
      <c r="E1839" s="174">
        <v>0</v>
      </c>
      <c r="F1839" s="174" t="e">
        <f>IF(COUNTIFS(#REF!,#REF!&amp;"??")&gt;0,SUMIFS(F$4:F$2174,#REF!,#REF!&amp;"??"),SUMIFS(#REF!,#REF!,#REF!))</f>
        <v>#REF!</v>
      </c>
      <c r="G1839" s="175">
        <f t="shared" si="58"/>
        <v>0</v>
      </c>
      <c r="H1839" s="175">
        <f t="shared" si="59"/>
        <v>0</v>
      </c>
      <c r="I1839" s="188"/>
    </row>
    <row r="1840" spans="1:9" s="68" customFormat="1" ht="18" hidden="1" customHeight="1">
      <c r="A1840" s="146" t="s">
        <v>1240</v>
      </c>
      <c r="B1840" s="187" t="s">
        <v>1590</v>
      </c>
      <c r="C1840" s="185" t="e">
        <f>IF(COUNTIFS(#REF!,#REF!&amp;"??")&gt;0,SUMIFS(C$4:C$2174,#REF!,#REF!&amp;"??"),SUMIFS(#REF!,#REF!,#REF!))</f>
        <v>#REF!</v>
      </c>
      <c r="D1840" s="174">
        <v>0</v>
      </c>
      <c r="E1840" s="174">
        <v>0</v>
      </c>
      <c r="F1840" s="174" t="e">
        <f>IF(COUNTIFS(#REF!,#REF!&amp;"??")&gt;0,SUMIFS(F$4:F$2174,#REF!,#REF!&amp;"??"),SUMIFS(#REF!,#REF!,#REF!))</f>
        <v>#REF!</v>
      </c>
      <c r="G1840" s="175">
        <f t="shared" si="58"/>
        <v>0</v>
      </c>
      <c r="H1840" s="175">
        <f t="shared" si="59"/>
        <v>0</v>
      </c>
      <c r="I1840" s="188"/>
    </row>
    <row r="1841" spans="1:9" s="68" customFormat="1" ht="18" hidden="1" customHeight="1">
      <c r="A1841" s="146" t="s">
        <v>1240</v>
      </c>
      <c r="B1841" s="187" t="s">
        <v>1591</v>
      </c>
      <c r="C1841" s="185" t="e">
        <f>IF(COUNTIFS(#REF!,#REF!&amp;"??")&gt;0,SUMIFS(C$4:C$2174,#REF!,#REF!&amp;"??"),SUMIFS(#REF!,#REF!,#REF!))</f>
        <v>#REF!</v>
      </c>
      <c r="D1841" s="174">
        <v>0</v>
      </c>
      <c r="E1841" s="174">
        <v>0</v>
      </c>
      <c r="F1841" s="174" t="e">
        <f>IF(COUNTIFS(#REF!,#REF!&amp;"??")&gt;0,SUMIFS(F$4:F$2174,#REF!,#REF!&amp;"??"),SUMIFS(#REF!,#REF!,#REF!))</f>
        <v>#REF!</v>
      </c>
      <c r="G1841" s="175">
        <f t="shared" si="58"/>
        <v>0</v>
      </c>
      <c r="H1841" s="175">
        <f t="shared" si="59"/>
        <v>0</v>
      </c>
      <c r="I1841" s="188"/>
    </row>
    <row r="1842" spans="1:9" s="68" customFormat="1" ht="18" hidden="1" customHeight="1">
      <c r="A1842" s="146" t="s">
        <v>1240</v>
      </c>
      <c r="B1842" s="187" t="s">
        <v>1592</v>
      </c>
      <c r="C1842" s="185" t="e">
        <f>IF(COUNTIFS(#REF!,#REF!&amp;"??")&gt;0,SUMIFS(C$4:C$2174,#REF!,#REF!&amp;"??"),SUMIFS(#REF!,#REF!,#REF!))</f>
        <v>#REF!</v>
      </c>
      <c r="D1842" s="174">
        <v>0</v>
      </c>
      <c r="E1842" s="174">
        <v>0</v>
      </c>
      <c r="F1842" s="174" t="e">
        <f>IF(COUNTIFS(#REF!,#REF!&amp;"??")&gt;0,SUMIFS(F$4:F$2174,#REF!,#REF!&amp;"??"),SUMIFS(#REF!,#REF!,#REF!))</f>
        <v>#REF!</v>
      </c>
      <c r="G1842" s="175">
        <f t="shared" si="58"/>
        <v>0</v>
      </c>
      <c r="H1842" s="175">
        <f t="shared" si="59"/>
        <v>0</v>
      </c>
      <c r="I1842" s="188"/>
    </row>
    <row r="1843" spans="1:9" s="68" customFormat="1" ht="18" hidden="1" customHeight="1">
      <c r="A1843" s="146" t="s">
        <v>1240</v>
      </c>
      <c r="B1843" s="187" t="s">
        <v>1593</v>
      </c>
      <c r="C1843" s="185" t="e">
        <f>IF(COUNTIFS(#REF!,#REF!&amp;"??")&gt;0,SUMIFS(C$4:C$2174,#REF!,#REF!&amp;"??"),SUMIFS(#REF!,#REF!,#REF!))</f>
        <v>#REF!</v>
      </c>
      <c r="D1843" s="174">
        <v>0</v>
      </c>
      <c r="E1843" s="174">
        <v>0</v>
      </c>
      <c r="F1843" s="174" t="e">
        <f>IF(COUNTIFS(#REF!,#REF!&amp;"??")&gt;0,SUMIFS(F$4:F$2174,#REF!,#REF!&amp;"??"),SUMIFS(#REF!,#REF!,#REF!))</f>
        <v>#REF!</v>
      </c>
      <c r="G1843" s="175">
        <f t="shared" si="58"/>
        <v>0</v>
      </c>
      <c r="H1843" s="175">
        <f t="shared" si="59"/>
        <v>0</v>
      </c>
      <c r="I1843" s="188"/>
    </row>
    <row r="1844" spans="1:9" s="68" customFormat="1" ht="18" hidden="1" customHeight="1">
      <c r="A1844" s="146" t="s">
        <v>1240</v>
      </c>
      <c r="B1844" s="187" t="s">
        <v>1594</v>
      </c>
      <c r="C1844" s="185" t="e">
        <f>IF(COUNTIFS(#REF!,#REF!&amp;"??")&gt;0,SUMIFS(C$4:C$2174,#REF!,#REF!&amp;"??"),SUMIFS(#REF!,#REF!,#REF!))</f>
        <v>#REF!</v>
      </c>
      <c r="D1844" s="174">
        <v>0</v>
      </c>
      <c r="E1844" s="174">
        <v>0</v>
      </c>
      <c r="F1844" s="174" t="e">
        <f>IF(COUNTIFS(#REF!,#REF!&amp;"??")&gt;0,SUMIFS(F$4:F$2174,#REF!,#REF!&amp;"??"),SUMIFS(#REF!,#REF!,#REF!))</f>
        <v>#REF!</v>
      </c>
      <c r="G1844" s="175">
        <f t="shared" si="58"/>
        <v>0</v>
      </c>
      <c r="H1844" s="175">
        <f t="shared" si="59"/>
        <v>0</v>
      </c>
      <c r="I1844" s="188"/>
    </row>
    <row r="1845" spans="1:9" s="68" customFormat="1" ht="18" hidden="1" customHeight="1">
      <c r="A1845" s="146" t="s">
        <v>1240</v>
      </c>
      <c r="B1845" s="187" t="s">
        <v>1260</v>
      </c>
      <c r="C1845" s="185" t="e">
        <f>IF(COUNTIFS(#REF!,#REF!&amp;"??")&gt;0,SUMIFS(C$4:C$2174,#REF!,#REF!&amp;"??"),SUMIFS(#REF!,#REF!,#REF!))</f>
        <v>#REF!</v>
      </c>
      <c r="D1845" s="174">
        <v>0</v>
      </c>
      <c r="E1845" s="174">
        <v>0</v>
      </c>
      <c r="F1845" s="174" t="e">
        <f>IF(COUNTIFS(#REF!,#REF!&amp;"??")&gt;0,SUMIFS(F$4:F$2174,#REF!,#REF!&amp;"??"),SUMIFS(#REF!,#REF!,#REF!))</f>
        <v>#REF!</v>
      </c>
      <c r="G1845" s="175">
        <f t="shared" si="58"/>
        <v>0</v>
      </c>
      <c r="H1845" s="175">
        <f t="shared" si="59"/>
        <v>0</v>
      </c>
      <c r="I1845" s="188"/>
    </row>
    <row r="1846" spans="1:9" s="68" customFormat="1" ht="18" hidden="1" customHeight="1">
      <c r="A1846" s="146" t="s">
        <v>1240</v>
      </c>
      <c r="B1846" s="187" t="s">
        <v>1595</v>
      </c>
      <c r="C1846" s="185" t="e">
        <f>IF(COUNTIFS(#REF!,#REF!&amp;"??")&gt;0,SUMIFS(C$4:C$2174,#REF!,#REF!&amp;"??"),SUMIFS(#REF!,#REF!,#REF!))</f>
        <v>#REF!</v>
      </c>
      <c r="D1846" s="174">
        <v>0</v>
      </c>
      <c r="E1846" s="174">
        <v>0</v>
      </c>
      <c r="F1846" s="174" t="e">
        <f>IF(COUNTIFS(#REF!,#REF!&amp;"??")&gt;0,SUMIFS(F$4:F$2174,#REF!,#REF!&amp;"??"),SUMIFS(#REF!,#REF!,#REF!))</f>
        <v>#REF!</v>
      </c>
      <c r="G1846" s="175">
        <f t="shared" si="58"/>
        <v>0</v>
      </c>
      <c r="H1846" s="175">
        <f t="shared" si="59"/>
        <v>0</v>
      </c>
      <c r="I1846" s="188"/>
    </row>
    <row r="1847" spans="1:9" s="68" customFormat="1" ht="18" hidden="1" customHeight="1">
      <c r="A1847" s="146" t="s">
        <v>1240</v>
      </c>
      <c r="B1847" s="187" t="s">
        <v>1244</v>
      </c>
      <c r="C1847" s="185" t="e">
        <f>IF(COUNTIFS(#REF!,#REF!&amp;"??")&gt;0,SUMIFS(C$4:C$2174,#REF!,#REF!&amp;"??"),SUMIFS(#REF!,#REF!,#REF!))</f>
        <v>#REF!</v>
      </c>
      <c r="D1847" s="174">
        <v>0</v>
      </c>
      <c r="E1847" s="174">
        <v>0</v>
      </c>
      <c r="F1847" s="174" t="e">
        <f>IF(COUNTIFS(#REF!,#REF!&amp;"??")&gt;0,SUMIFS(F$4:F$2174,#REF!,#REF!&amp;"??"),SUMIFS(#REF!,#REF!,#REF!))</f>
        <v>#REF!</v>
      </c>
      <c r="G1847" s="175">
        <f t="shared" si="58"/>
        <v>0</v>
      </c>
      <c r="H1847" s="175">
        <f t="shared" si="59"/>
        <v>0</v>
      </c>
      <c r="I1847" s="188"/>
    </row>
    <row r="1848" spans="1:9" s="68" customFormat="1" ht="18" hidden="1" customHeight="1">
      <c r="A1848" s="146" t="s">
        <v>1240</v>
      </c>
      <c r="B1848" s="187" t="s">
        <v>1596</v>
      </c>
      <c r="C1848" s="185" t="e">
        <f>IF(COUNTIFS(#REF!,#REF!&amp;"??")&gt;0,SUMIFS(C$4:C$2174,#REF!,#REF!&amp;"??"),SUMIFS(#REF!,#REF!,#REF!))</f>
        <v>#REF!</v>
      </c>
      <c r="D1848" s="174">
        <v>0</v>
      </c>
      <c r="E1848" s="174">
        <v>0</v>
      </c>
      <c r="F1848" s="174" t="e">
        <f>IF(COUNTIFS(#REF!,#REF!&amp;"??")&gt;0,SUMIFS(F$4:F$2174,#REF!,#REF!&amp;"??"),SUMIFS(#REF!,#REF!,#REF!))</f>
        <v>#REF!</v>
      </c>
      <c r="G1848" s="175">
        <f t="shared" si="58"/>
        <v>0</v>
      </c>
      <c r="H1848" s="175">
        <f t="shared" si="59"/>
        <v>0</v>
      </c>
      <c r="I1848" s="188"/>
    </row>
    <row r="1849" spans="1:9" s="68" customFormat="1" ht="18" hidden="1" customHeight="1">
      <c r="A1849" s="146" t="s">
        <v>1240</v>
      </c>
      <c r="B1849" s="187" t="s">
        <v>1241</v>
      </c>
      <c r="C1849" s="185" t="e">
        <f>IF(COUNTIFS(#REF!,#REF!&amp;"??")&gt;0,SUMIFS(C$4:C$2174,#REF!,#REF!&amp;"??"),SUMIFS(#REF!,#REF!,#REF!))</f>
        <v>#REF!</v>
      </c>
      <c r="D1849" s="174">
        <v>0</v>
      </c>
      <c r="E1849" s="174">
        <v>0</v>
      </c>
      <c r="F1849" s="174" t="e">
        <f>IF(COUNTIFS(#REF!,#REF!&amp;"??")&gt;0,SUMIFS(F$4:F$2174,#REF!,#REF!&amp;"??"),SUMIFS(#REF!,#REF!,#REF!))</f>
        <v>#REF!</v>
      </c>
      <c r="G1849" s="175">
        <f t="shared" ref="G1849:G1864" si="60">IF(E1849=0,0,F1849/E1849)</f>
        <v>0</v>
      </c>
      <c r="H1849" s="175">
        <f t="shared" ref="H1849:H1864" si="61">IF(D1849=0,0,F1849/D1849)</f>
        <v>0</v>
      </c>
      <c r="I1849" s="188"/>
    </row>
    <row r="1850" spans="1:9" s="68" customFormat="1" ht="18" hidden="1" customHeight="1">
      <c r="A1850" s="146" t="s">
        <v>1240</v>
      </c>
      <c r="B1850" s="187" t="s">
        <v>1597</v>
      </c>
      <c r="C1850" s="185" t="e">
        <f>IF(COUNTIFS(#REF!,#REF!&amp;"??")&gt;0,SUMIFS(C$4:C$2174,#REF!,#REF!&amp;"??"),SUMIFS(#REF!,#REF!,#REF!))</f>
        <v>#REF!</v>
      </c>
      <c r="D1850" s="174">
        <v>0</v>
      </c>
      <c r="E1850" s="174">
        <v>0</v>
      </c>
      <c r="F1850" s="174" t="e">
        <f>IF(COUNTIFS(#REF!,#REF!&amp;"??")&gt;0,SUMIFS(F$4:F$2174,#REF!,#REF!&amp;"??"),SUMIFS(#REF!,#REF!,#REF!))</f>
        <v>#REF!</v>
      </c>
      <c r="G1850" s="175">
        <f t="shared" si="60"/>
        <v>0</v>
      </c>
      <c r="H1850" s="175">
        <f t="shared" si="61"/>
        <v>0</v>
      </c>
      <c r="I1850" s="188"/>
    </row>
    <row r="1851" spans="1:9" s="68" customFormat="1" ht="18" hidden="1" customHeight="1">
      <c r="A1851" s="146" t="s">
        <v>1240</v>
      </c>
      <c r="B1851" s="187" t="s">
        <v>1598</v>
      </c>
      <c r="C1851" s="185" t="e">
        <f>IF(COUNTIFS(#REF!,#REF!&amp;"??")&gt;0,SUMIFS(C$4:C$2174,#REF!,#REF!&amp;"??"),SUMIFS(#REF!,#REF!,#REF!))</f>
        <v>#REF!</v>
      </c>
      <c r="D1851" s="174">
        <v>0</v>
      </c>
      <c r="E1851" s="174">
        <v>0</v>
      </c>
      <c r="F1851" s="174" t="e">
        <f>IF(COUNTIFS(#REF!,#REF!&amp;"??")&gt;0,SUMIFS(F$4:F$2174,#REF!,#REF!&amp;"??"),SUMIFS(#REF!,#REF!,#REF!))</f>
        <v>#REF!</v>
      </c>
      <c r="G1851" s="175">
        <f t="shared" si="60"/>
        <v>0</v>
      </c>
      <c r="H1851" s="175">
        <f t="shared" si="61"/>
        <v>0</v>
      </c>
      <c r="I1851" s="188"/>
    </row>
    <row r="1852" spans="1:9" s="68" customFormat="1" ht="18" hidden="1" customHeight="1">
      <c r="A1852" s="146" t="s">
        <v>1240</v>
      </c>
      <c r="B1852" s="187" t="s">
        <v>1599</v>
      </c>
      <c r="C1852" s="185" t="e">
        <f>IF(COUNTIFS(#REF!,#REF!&amp;"??")&gt;0,SUMIFS(C$4:C$2174,#REF!,#REF!&amp;"??"),SUMIFS(#REF!,#REF!,#REF!))</f>
        <v>#REF!</v>
      </c>
      <c r="D1852" s="174">
        <v>0</v>
      </c>
      <c r="E1852" s="174">
        <v>0</v>
      </c>
      <c r="F1852" s="174" t="e">
        <f>IF(COUNTIFS(#REF!,#REF!&amp;"??")&gt;0,SUMIFS(F$4:F$2174,#REF!,#REF!&amp;"??"),SUMIFS(#REF!,#REF!,#REF!))</f>
        <v>#REF!</v>
      </c>
      <c r="G1852" s="175">
        <f t="shared" si="60"/>
        <v>0</v>
      </c>
      <c r="H1852" s="175">
        <f t="shared" si="61"/>
        <v>0</v>
      </c>
      <c r="I1852" s="188"/>
    </row>
    <row r="1853" spans="1:9" s="68" customFormat="1" ht="18" hidden="1" customHeight="1">
      <c r="A1853" s="146" t="s">
        <v>1240</v>
      </c>
      <c r="B1853" s="187" t="s">
        <v>1600</v>
      </c>
      <c r="C1853" s="185" t="e">
        <f>IF(COUNTIFS(#REF!,#REF!&amp;"??")&gt;0,SUMIFS(C$4:C$2174,#REF!,#REF!&amp;"??"),SUMIFS(#REF!,#REF!,#REF!))</f>
        <v>#REF!</v>
      </c>
      <c r="D1853" s="174">
        <v>0</v>
      </c>
      <c r="E1853" s="174">
        <v>0</v>
      </c>
      <c r="F1853" s="174" t="e">
        <f>IF(COUNTIFS(#REF!,#REF!&amp;"??")&gt;0,SUMIFS(F$4:F$2174,#REF!,#REF!&amp;"??"),SUMIFS(#REF!,#REF!,#REF!))</f>
        <v>#REF!</v>
      </c>
      <c r="G1853" s="175">
        <f t="shared" si="60"/>
        <v>0</v>
      </c>
      <c r="H1853" s="175">
        <f t="shared" si="61"/>
        <v>0</v>
      </c>
      <c r="I1853" s="188"/>
    </row>
    <row r="1854" spans="1:9" s="68" customFormat="1" ht="18" hidden="1" customHeight="1">
      <c r="A1854" s="146" t="s">
        <v>1240</v>
      </c>
      <c r="B1854" s="187" t="s">
        <v>1601</v>
      </c>
      <c r="C1854" s="185" t="e">
        <f>IF(COUNTIFS(#REF!,#REF!&amp;"??")&gt;0,SUMIFS(C$4:C$2174,#REF!,#REF!&amp;"??"),SUMIFS(#REF!,#REF!,#REF!))</f>
        <v>#REF!</v>
      </c>
      <c r="D1854" s="174">
        <v>0</v>
      </c>
      <c r="E1854" s="174">
        <v>0</v>
      </c>
      <c r="F1854" s="174" t="e">
        <f>IF(COUNTIFS(#REF!,#REF!&amp;"??")&gt;0,SUMIFS(F$4:F$2174,#REF!,#REF!&amp;"??"),SUMIFS(#REF!,#REF!,#REF!))</f>
        <v>#REF!</v>
      </c>
      <c r="G1854" s="175">
        <f t="shared" si="60"/>
        <v>0</v>
      </c>
      <c r="H1854" s="175">
        <f t="shared" si="61"/>
        <v>0</v>
      </c>
      <c r="I1854" s="188"/>
    </row>
    <row r="1855" spans="1:9" s="68" customFormat="1" ht="18" hidden="1" customHeight="1">
      <c r="A1855" s="146" t="s">
        <v>1240</v>
      </c>
      <c r="B1855" s="187" t="s">
        <v>1602</v>
      </c>
      <c r="C1855" s="185" t="e">
        <f>IF(COUNTIFS(#REF!,#REF!&amp;"??")&gt;0,SUMIFS(C$4:C$2174,#REF!,#REF!&amp;"??"),SUMIFS(#REF!,#REF!,#REF!))</f>
        <v>#REF!</v>
      </c>
      <c r="D1855" s="174">
        <v>0</v>
      </c>
      <c r="E1855" s="174">
        <v>0</v>
      </c>
      <c r="F1855" s="174" t="e">
        <f>IF(COUNTIFS(#REF!,#REF!&amp;"??")&gt;0,SUMIFS(F$4:F$2174,#REF!,#REF!&amp;"??"),SUMIFS(#REF!,#REF!,#REF!))</f>
        <v>#REF!</v>
      </c>
      <c r="G1855" s="175">
        <f t="shared" si="60"/>
        <v>0</v>
      </c>
      <c r="H1855" s="175">
        <f t="shared" si="61"/>
        <v>0</v>
      </c>
      <c r="I1855" s="188"/>
    </row>
    <row r="1856" spans="1:9" s="68" customFormat="1" ht="18" hidden="1" customHeight="1">
      <c r="A1856" s="146" t="s">
        <v>1240</v>
      </c>
      <c r="B1856" s="187" t="s">
        <v>1603</v>
      </c>
      <c r="C1856" s="185" t="e">
        <f>IF(COUNTIFS(#REF!,#REF!&amp;"??")&gt;0,SUMIFS(C$4:C$2174,#REF!,#REF!&amp;"??"),SUMIFS(#REF!,#REF!,#REF!))</f>
        <v>#REF!</v>
      </c>
      <c r="D1856" s="174">
        <v>0</v>
      </c>
      <c r="E1856" s="174">
        <v>0</v>
      </c>
      <c r="F1856" s="174" t="e">
        <f>IF(COUNTIFS(#REF!,#REF!&amp;"??")&gt;0,SUMIFS(F$4:F$2174,#REF!,#REF!&amp;"??"),SUMIFS(#REF!,#REF!,#REF!))</f>
        <v>#REF!</v>
      </c>
      <c r="G1856" s="175">
        <f t="shared" si="60"/>
        <v>0</v>
      </c>
      <c r="H1856" s="175">
        <f t="shared" si="61"/>
        <v>0</v>
      </c>
      <c r="I1856" s="188"/>
    </row>
    <row r="1857" spans="1:9" s="68" customFormat="1" ht="18" hidden="1" customHeight="1">
      <c r="A1857" s="146" t="s">
        <v>1240</v>
      </c>
      <c r="B1857" s="187" t="s">
        <v>1604</v>
      </c>
      <c r="C1857" s="185" t="e">
        <f>IF(COUNTIFS(#REF!,#REF!&amp;"??")&gt;0,SUMIFS(C$4:C$2174,#REF!,#REF!&amp;"??"),SUMIFS(#REF!,#REF!,#REF!))</f>
        <v>#REF!</v>
      </c>
      <c r="D1857" s="174">
        <v>0</v>
      </c>
      <c r="E1857" s="174">
        <v>0</v>
      </c>
      <c r="F1857" s="174" t="e">
        <f>IF(COUNTIFS(#REF!,#REF!&amp;"??")&gt;0,SUMIFS(F$4:F$2174,#REF!,#REF!&amp;"??"),SUMIFS(#REF!,#REF!,#REF!))</f>
        <v>#REF!</v>
      </c>
      <c r="G1857" s="175">
        <f t="shared" si="60"/>
        <v>0</v>
      </c>
      <c r="H1857" s="175">
        <f t="shared" si="61"/>
        <v>0</v>
      </c>
      <c r="I1857" s="188"/>
    </row>
    <row r="1858" spans="1:9" s="68" customFormat="1" ht="18" hidden="1" customHeight="1">
      <c r="A1858" s="146" t="s">
        <v>1240</v>
      </c>
      <c r="B1858" s="187" t="s">
        <v>1605</v>
      </c>
      <c r="C1858" s="185" t="e">
        <f>IF(COUNTIFS(#REF!,#REF!&amp;"??")&gt;0,SUMIFS(C$4:C$2174,#REF!,#REF!&amp;"??"),SUMIFS(#REF!,#REF!,#REF!))</f>
        <v>#REF!</v>
      </c>
      <c r="D1858" s="174">
        <v>0</v>
      </c>
      <c r="E1858" s="174">
        <v>0</v>
      </c>
      <c r="F1858" s="174" t="e">
        <f>IF(COUNTIFS(#REF!,#REF!&amp;"??")&gt;0,SUMIFS(F$4:F$2174,#REF!,#REF!&amp;"??"),SUMIFS(#REF!,#REF!,#REF!))</f>
        <v>#REF!</v>
      </c>
      <c r="G1858" s="175">
        <f t="shared" si="60"/>
        <v>0</v>
      </c>
      <c r="H1858" s="175">
        <f t="shared" si="61"/>
        <v>0</v>
      </c>
      <c r="I1858" s="188"/>
    </row>
    <row r="1859" spans="1:9" s="68" customFormat="1" ht="18" hidden="1" customHeight="1">
      <c r="A1859" s="146" t="s">
        <v>1240</v>
      </c>
      <c r="B1859" s="187" t="s">
        <v>1606</v>
      </c>
      <c r="C1859" s="185" t="e">
        <f>IF(COUNTIFS(#REF!,#REF!&amp;"??")&gt;0,SUMIFS(C$4:C$2174,#REF!,#REF!&amp;"??"),SUMIFS(#REF!,#REF!,#REF!))</f>
        <v>#REF!</v>
      </c>
      <c r="D1859" s="174">
        <v>0</v>
      </c>
      <c r="E1859" s="174">
        <v>0</v>
      </c>
      <c r="F1859" s="174" t="e">
        <f>IF(COUNTIFS(#REF!,#REF!&amp;"??")&gt;0,SUMIFS(F$4:F$2174,#REF!,#REF!&amp;"??"),SUMIFS(#REF!,#REF!,#REF!))</f>
        <v>#REF!</v>
      </c>
      <c r="G1859" s="175">
        <f t="shared" si="60"/>
        <v>0</v>
      </c>
      <c r="H1859" s="175">
        <f t="shared" si="61"/>
        <v>0</v>
      </c>
      <c r="I1859" s="188"/>
    </row>
    <row r="1860" spans="1:9" s="68" customFormat="1" ht="18" hidden="1" customHeight="1">
      <c r="A1860" s="146" t="s">
        <v>1240</v>
      </c>
      <c r="B1860" s="187" t="s">
        <v>1607</v>
      </c>
      <c r="C1860" s="185" t="e">
        <f>IF(COUNTIFS(#REF!,#REF!&amp;"??")&gt;0,SUMIFS(C$4:C$2174,#REF!,#REF!&amp;"??"),SUMIFS(#REF!,#REF!,#REF!))</f>
        <v>#REF!</v>
      </c>
      <c r="D1860" s="174">
        <v>0</v>
      </c>
      <c r="E1860" s="174">
        <v>0</v>
      </c>
      <c r="F1860" s="174" t="e">
        <f>IF(COUNTIFS(#REF!,#REF!&amp;"??")&gt;0,SUMIFS(F$4:F$2174,#REF!,#REF!&amp;"??"),SUMIFS(#REF!,#REF!,#REF!))</f>
        <v>#REF!</v>
      </c>
      <c r="G1860" s="175">
        <f t="shared" si="60"/>
        <v>0</v>
      </c>
      <c r="H1860" s="175">
        <f t="shared" si="61"/>
        <v>0</v>
      </c>
      <c r="I1860" s="188"/>
    </row>
    <row r="1861" spans="1:9" s="68" customFormat="1" ht="18" hidden="1" customHeight="1">
      <c r="A1861" s="146" t="s">
        <v>1240</v>
      </c>
      <c r="B1861" s="187" t="s">
        <v>1608</v>
      </c>
      <c r="C1861" s="185" t="e">
        <f>IF(COUNTIFS(#REF!,#REF!&amp;"??")&gt;0,SUMIFS(C$4:C$2174,#REF!,#REF!&amp;"??"),SUMIFS(#REF!,#REF!,#REF!))</f>
        <v>#REF!</v>
      </c>
      <c r="D1861" s="174">
        <v>0</v>
      </c>
      <c r="E1861" s="174">
        <v>0</v>
      </c>
      <c r="F1861" s="174" t="e">
        <f>IF(COUNTIFS(#REF!,#REF!&amp;"??")&gt;0,SUMIFS(F$4:F$2174,#REF!,#REF!&amp;"??"),SUMIFS(#REF!,#REF!,#REF!))</f>
        <v>#REF!</v>
      </c>
      <c r="G1861" s="175">
        <f t="shared" si="60"/>
        <v>0</v>
      </c>
      <c r="H1861" s="175">
        <f t="shared" si="61"/>
        <v>0</v>
      </c>
      <c r="I1861" s="188"/>
    </row>
    <row r="1862" spans="1:9" s="68" customFormat="1" ht="18" hidden="1" customHeight="1">
      <c r="A1862" s="146" t="s">
        <v>1240</v>
      </c>
      <c r="B1862" s="187" t="s">
        <v>1609</v>
      </c>
      <c r="C1862" s="185" t="e">
        <f>IF(COUNTIFS(#REF!,#REF!&amp;"??")&gt;0,SUMIFS(C$4:C$2174,#REF!,#REF!&amp;"??"),SUMIFS(#REF!,#REF!,#REF!))</f>
        <v>#REF!</v>
      </c>
      <c r="D1862" s="174">
        <v>0</v>
      </c>
      <c r="E1862" s="174">
        <v>0</v>
      </c>
      <c r="F1862" s="174" t="e">
        <f>IF(COUNTIFS(#REF!,#REF!&amp;"??")&gt;0,SUMIFS(F$4:F$2174,#REF!,#REF!&amp;"??"),SUMIFS(#REF!,#REF!,#REF!))</f>
        <v>#REF!</v>
      </c>
      <c r="G1862" s="175">
        <f t="shared" si="60"/>
        <v>0</v>
      </c>
      <c r="H1862" s="175">
        <f t="shared" si="61"/>
        <v>0</v>
      </c>
      <c r="I1862" s="188"/>
    </row>
    <row r="1863" spans="1:9" s="68" customFormat="1" ht="18" hidden="1" customHeight="1">
      <c r="A1863" s="146" t="s">
        <v>1240</v>
      </c>
      <c r="B1863" s="187" t="s">
        <v>1610</v>
      </c>
      <c r="C1863" s="185" t="e">
        <f>IF(COUNTIFS(#REF!,#REF!&amp;"??")&gt;0,SUMIFS(C$4:C$2174,#REF!,#REF!&amp;"??"),SUMIFS(#REF!,#REF!,#REF!))</f>
        <v>#REF!</v>
      </c>
      <c r="D1863" s="174">
        <v>0</v>
      </c>
      <c r="E1863" s="174">
        <v>0</v>
      </c>
      <c r="F1863" s="174" t="e">
        <f>IF(COUNTIFS(#REF!,#REF!&amp;"??")&gt;0,SUMIFS(F$4:F$2174,#REF!,#REF!&amp;"??"),SUMIFS(#REF!,#REF!,#REF!))</f>
        <v>#REF!</v>
      </c>
      <c r="G1863" s="175">
        <f t="shared" si="60"/>
        <v>0</v>
      </c>
      <c r="H1863" s="175">
        <f t="shared" si="61"/>
        <v>0</v>
      </c>
      <c r="I1863" s="188"/>
    </row>
    <row r="1864" spans="1:9" s="68" customFormat="1" ht="18" hidden="1" customHeight="1">
      <c r="A1864" s="146" t="s">
        <v>1240</v>
      </c>
      <c r="B1864" s="187" t="s">
        <v>1611</v>
      </c>
      <c r="C1864" s="185" t="e">
        <f>IF(COUNTIFS(#REF!,#REF!&amp;"??")&gt;0,SUMIFS(C$4:C$2174,#REF!,#REF!&amp;"??"),SUMIFS(#REF!,#REF!,#REF!))</f>
        <v>#REF!</v>
      </c>
      <c r="D1864" s="174">
        <v>0</v>
      </c>
      <c r="E1864" s="174">
        <v>0</v>
      </c>
      <c r="F1864" s="174" t="e">
        <f>IF(COUNTIFS(#REF!,#REF!&amp;"??")&gt;0,SUMIFS(F$4:F$2174,#REF!,#REF!&amp;"??"),SUMIFS(#REF!,#REF!,#REF!))</f>
        <v>#REF!</v>
      </c>
      <c r="G1864" s="175">
        <f t="shared" si="60"/>
        <v>0</v>
      </c>
      <c r="H1864" s="175">
        <f t="shared" si="61"/>
        <v>0</v>
      </c>
      <c r="I1864" s="188"/>
    </row>
    <row r="1865" spans="1:9" s="68" customFormat="1" ht="18" hidden="1" customHeight="1">
      <c r="A1865" s="146" t="s">
        <v>1240</v>
      </c>
      <c r="B1865" s="187" t="s">
        <v>1612</v>
      </c>
      <c r="C1865" s="185" t="e">
        <f>IF(COUNTIFS(#REF!,#REF!&amp;"??")&gt;0,SUMIFS(C$4:C$2174,#REF!,#REF!&amp;"??"),SUMIFS(#REF!,#REF!,#REF!))</f>
        <v>#REF!</v>
      </c>
      <c r="D1865" s="174">
        <v>0</v>
      </c>
      <c r="E1865" s="174">
        <v>0</v>
      </c>
      <c r="F1865" s="174" t="e">
        <f>IF(COUNTIFS(#REF!,#REF!&amp;"??")&gt;0,SUMIFS(F$4:F$2174,#REF!,#REF!&amp;"??"),SUMIFS(#REF!,#REF!,#REF!))</f>
        <v>#REF!</v>
      </c>
      <c r="G1865" s="175">
        <f t="shared" ref="G1865:G1894" si="62">IF(E1865=0,0,F1865/E1865)</f>
        <v>0</v>
      </c>
      <c r="H1865" s="175">
        <f t="shared" ref="H1865:H1894" si="63">IF(D1865=0,0,F1865/D1865)</f>
        <v>0</v>
      </c>
      <c r="I1865" s="188"/>
    </row>
    <row r="1866" spans="1:9" s="68" customFormat="1" ht="18" hidden="1" customHeight="1">
      <c r="A1866" s="146" t="s">
        <v>1240</v>
      </c>
      <c r="B1866" s="187" t="s">
        <v>1613</v>
      </c>
      <c r="C1866" s="185" t="e">
        <f>IF(COUNTIFS(#REF!,#REF!&amp;"??")&gt;0,SUMIFS(C$4:C$2174,#REF!,#REF!&amp;"??"),SUMIFS(#REF!,#REF!,#REF!))</f>
        <v>#REF!</v>
      </c>
      <c r="D1866" s="174">
        <v>0</v>
      </c>
      <c r="E1866" s="174">
        <v>0</v>
      </c>
      <c r="F1866" s="174" t="e">
        <f>IF(COUNTIFS(#REF!,#REF!&amp;"??")&gt;0,SUMIFS(F$4:F$2174,#REF!,#REF!&amp;"??"),SUMIFS(#REF!,#REF!,#REF!))</f>
        <v>#REF!</v>
      </c>
      <c r="G1866" s="175">
        <f t="shared" si="62"/>
        <v>0</v>
      </c>
      <c r="H1866" s="175">
        <f t="shared" si="63"/>
        <v>0</v>
      </c>
      <c r="I1866" s="188"/>
    </row>
    <row r="1867" spans="1:9" s="68" customFormat="1" ht="18" hidden="1" customHeight="1">
      <c r="A1867" s="146" t="s">
        <v>1240</v>
      </c>
      <c r="B1867" s="187" t="s">
        <v>1614</v>
      </c>
      <c r="C1867" s="185" t="e">
        <f>IF(COUNTIFS(#REF!,#REF!&amp;"??")&gt;0,SUMIFS(C$4:C$2174,#REF!,#REF!&amp;"??"),SUMIFS(#REF!,#REF!,#REF!))</f>
        <v>#REF!</v>
      </c>
      <c r="D1867" s="174">
        <v>0</v>
      </c>
      <c r="E1867" s="174">
        <v>0</v>
      </c>
      <c r="F1867" s="174" t="e">
        <f>IF(COUNTIFS(#REF!,#REF!&amp;"??")&gt;0,SUMIFS(F$4:F$2174,#REF!,#REF!&amp;"??"),SUMIFS(#REF!,#REF!,#REF!))</f>
        <v>#REF!</v>
      </c>
      <c r="G1867" s="175">
        <f t="shared" si="62"/>
        <v>0</v>
      </c>
      <c r="H1867" s="175">
        <f t="shared" si="63"/>
        <v>0</v>
      </c>
      <c r="I1867" s="188"/>
    </row>
    <row r="1868" spans="1:9" s="68" customFormat="1" ht="18" hidden="1" customHeight="1">
      <c r="A1868" s="146" t="s">
        <v>1240</v>
      </c>
      <c r="B1868" s="187" t="s">
        <v>1615</v>
      </c>
      <c r="C1868" s="185" t="e">
        <f>IF(COUNTIFS(#REF!,#REF!&amp;"??")&gt;0,SUMIFS(C$4:C$2174,#REF!,#REF!&amp;"??"),SUMIFS(#REF!,#REF!,#REF!))</f>
        <v>#REF!</v>
      </c>
      <c r="D1868" s="174">
        <v>0</v>
      </c>
      <c r="E1868" s="174">
        <v>0</v>
      </c>
      <c r="F1868" s="174" t="e">
        <f>IF(COUNTIFS(#REF!,#REF!&amp;"??")&gt;0,SUMIFS(F$4:F$2174,#REF!,#REF!&amp;"??"),SUMIFS(#REF!,#REF!,#REF!))</f>
        <v>#REF!</v>
      </c>
      <c r="G1868" s="175">
        <f t="shared" si="62"/>
        <v>0</v>
      </c>
      <c r="H1868" s="175">
        <f t="shared" si="63"/>
        <v>0</v>
      </c>
      <c r="I1868" s="188"/>
    </row>
    <row r="1869" spans="1:9" s="68" customFormat="1" ht="18" hidden="1" customHeight="1">
      <c r="A1869" s="146" t="s">
        <v>1240</v>
      </c>
      <c r="B1869" s="187" t="s">
        <v>1616</v>
      </c>
      <c r="C1869" s="185" t="e">
        <f>IF(COUNTIFS(#REF!,#REF!&amp;"??")&gt;0,SUMIFS(C$4:C$2174,#REF!,#REF!&amp;"??"),SUMIFS(#REF!,#REF!,#REF!))</f>
        <v>#REF!</v>
      </c>
      <c r="D1869" s="174">
        <v>0</v>
      </c>
      <c r="E1869" s="174">
        <v>0</v>
      </c>
      <c r="F1869" s="174" t="e">
        <f>IF(COUNTIFS(#REF!,#REF!&amp;"??")&gt;0,SUMIFS(F$4:F$2174,#REF!,#REF!&amp;"??"),SUMIFS(#REF!,#REF!,#REF!))</f>
        <v>#REF!</v>
      </c>
      <c r="G1869" s="175">
        <f t="shared" si="62"/>
        <v>0</v>
      </c>
      <c r="H1869" s="175">
        <f t="shared" si="63"/>
        <v>0</v>
      </c>
      <c r="I1869" s="188"/>
    </row>
    <row r="1870" spans="1:9" s="68" customFormat="1" ht="18" hidden="1" customHeight="1">
      <c r="A1870" s="146" t="s">
        <v>1240</v>
      </c>
      <c r="B1870" s="187" t="s">
        <v>1617</v>
      </c>
      <c r="C1870" s="185" t="e">
        <f>IF(COUNTIFS(#REF!,#REF!&amp;"??")&gt;0,SUMIFS(C$4:C$2174,#REF!,#REF!&amp;"??"),SUMIFS(#REF!,#REF!,#REF!))</f>
        <v>#REF!</v>
      </c>
      <c r="D1870" s="174">
        <v>0</v>
      </c>
      <c r="E1870" s="174">
        <v>0</v>
      </c>
      <c r="F1870" s="174" t="e">
        <f>IF(COUNTIFS(#REF!,#REF!&amp;"??")&gt;0,SUMIFS(F$4:F$2174,#REF!,#REF!&amp;"??"),SUMIFS(#REF!,#REF!,#REF!))</f>
        <v>#REF!</v>
      </c>
      <c r="G1870" s="175">
        <f t="shared" si="62"/>
        <v>0</v>
      </c>
      <c r="H1870" s="175">
        <f t="shared" si="63"/>
        <v>0</v>
      </c>
      <c r="I1870" s="188"/>
    </row>
    <row r="1871" spans="1:9" s="68" customFormat="1" ht="18" hidden="1" customHeight="1">
      <c r="A1871" s="146" t="s">
        <v>1240</v>
      </c>
      <c r="B1871" s="187" t="s">
        <v>1618</v>
      </c>
      <c r="C1871" s="185" t="e">
        <f>IF(COUNTIFS(#REF!,#REF!&amp;"??")&gt;0,SUMIFS(C$4:C$2174,#REF!,#REF!&amp;"??"),SUMIFS(#REF!,#REF!,#REF!))</f>
        <v>#REF!</v>
      </c>
      <c r="D1871" s="174">
        <v>0</v>
      </c>
      <c r="E1871" s="174">
        <v>0</v>
      </c>
      <c r="F1871" s="174" t="e">
        <f>IF(COUNTIFS(#REF!,#REF!&amp;"??")&gt;0,SUMIFS(F$4:F$2174,#REF!,#REF!&amp;"??"),SUMIFS(#REF!,#REF!,#REF!))</f>
        <v>#REF!</v>
      </c>
      <c r="G1871" s="175">
        <f t="shared" si="62"/>
        <v>0</v>
      </c>
      <c r="H1871" s="175">
        <f t="shared" si="63"/>
        <v>0</v>
      </c>
      <c r="I1871" s="188"/>
    </row>
    <row r="1872" spans="1:9" s="68" customFormat="1" ht="18" hidden="1" customHeight="1">
      <c r="A1872" s="146" t="s">
        <v>1240</v>
      </c>
      <c r="B1872" s="187" t="s">
        <v>1619</v>
      </c>
      <c r="C1872" s="185" t="e">
        <f>IF(COUNTIFS(#REF!,#REF!&amp;"??")&gt;0,SUMIFS(C$4:C$2174,#REF!,#REF!&amp;"??"),SUMIFS(#REF!,#REF!,#REF!))</f>
        <v>#REF!</v>
      </c>
      <c r="D1872" s="174">
        <v>0</v>
      </c>
      <c r="E1872" s="174">
        <v>0</v>
      </c>
      <c r="F1872" s="174" t="e">
        <f>IF(COUNTIFS(#REF!,#REF!&amp;"??")&gt;0,SUMIFS(F$4:F$2174,#REF!,#REF!&amp;"??"),SUMIFS(#REF!,#REF!,#REF!))</f>
        <v>#REF!</v>
      </c>
      <c r="G1872" s="175">
        <f t="shared" si="62"/>
        <v>0</v>
      </c>
      <c r="H1872" s="175">
        <f t="shared" si="63"/>
        <v>0</v>
      </c>
      <c r="I1872" s="188"/>
    </row>
    <row r="1873" spans="1:9" s="68" customFormat="1" ht="18" hidden="1" customHeight="1">
      <c r="A1873" s="146" t="s">
        <v>1240</v>
      </c>
      <c r="B1873" s="187" t="s">
        <v>1620</v>
      </c>
      <c r="C1873" s="185" t="e">
        <f>IF(COUNTIFS(#REF!,#REF!&amp;"??")&gt;0,SUMIFS(C$4:C$2174,#REF!,#REF!&amp;"??"),SUMIFS(#REF!,#REF!,#REF!))</f>
        <v>#REF!</v>
      </c>
      <c r="D1873" s="174">
        <v>0</v>
      </c>
      <c r="E1873" s="174">
        <v>0</v>
      </c>
      <c r="F1873" s="174" t="e">
        <f>IF(COUNTIFS(#REF!,#REF!&amp;"??")&gt;0,SUMIFS(F$4:F$2174,#REF!,#REF!&amp;"??"),SUMIFS(#REF!,#REF!,#REF!))</f>
        <v>#REF!</v>
      </c>
      <c r="G1873" s="175">
        <f t="shared" si="62"/>
        <v>0</v>
      </c>
      <c r="H1873" s="175">
        <f t="shared" si="63"/>
        <v>0</v>
      </c>
      <c r="I1873" s="188"/>
    </row>
    <row r="1874" spans="1:9" s="68" customFormat="1" ht="18" hidden="1" customHeight="1">
      <c r="A1874" s="146" t="s">
        <v>1240</v>
      </c>
      <c r="B1874" s="187" t="s">
        <v>1621</v>
      </c>
      <c r="C1874" s="185" t="e">
        <f>IF(COUNTIFS(#REF!,#REF!&amp;"??")&gt;0,SUMIFS(C$4:C$2174,#REF!,#REF!&amp;"??"),SUMIFS(#REF!,#REF!,#REF!))</f>
        <v>#REF!</v>
      </c>
      <c r="D1874" s="174">
        <v>0</v>
      </c>
      <c r="E1874" s="174">
        <v>0</v>
      </c>
      <c r="F1874" s="174" t="e">
        <f>IF(COUNTIFS(#REF!,#REF!&amp;"??")&gt;0,SUMIFS(F$4:F$2174,#REF!,#REF!&amp;"??"),SUMIFS(#REF!,#REF!,#REF!))</f>
        <v>#REF!</v>
      </c>
      <c r="G1874" s="175">
        <f t="shared" si="62"/>
        <v>0</v>
      </c>
      <c r="H1874" s="175">
        <f t="shared" si="63"/>
        <v>0</v>
      </c>
      <c r="I1874" s="188"/>
    </row>
    <row r="1875" spans="1:9" s="68" customFormat="1" ht="18" hidden="1" customHeight="1">
      <c r="A1875" s="146" t="s">
        <v>1240</v>
      </c>
      <c r="B1875" s="187" t="s">
        <v>1622</v>
      </c>
      <c r="C1875" s="185" t="e">
        <f>IF(COUNTIFS(#REF!,#REF!&amp;"??")&gt;0,SUMIFS(C$4:C$2174,#REF!,#REF!&amp;"??"),SUMIFS(#REF!,#REF!,#REF!))</f>
        <v>#REF!</v>
      </c>
      <c r="D1875" s="174">
        <v>0</v>
      </c>
      <c r="E1875" s="174">
        <v>0</v>
      </c>
      <c r="F1875" s="174" t="e">
        <f>IF(COUNTIFS(#REF!,#REF!&amp;"??")&gt;0,SUMIFS(F$4:F$2174,#REF!,#REF!&amp;"??"),SUMIFS(#REF!,#REF!,#REF!))</f>
        <v>#REF!</v>
      </c>
      <c r="G1875" s="175">
        <f t="shared" si="62"/>
        <v>0</v>
      </c>
      <c r="H1875" s="175">
        <f t="shared" si="63"/>
        <v>0</v>
      </c>
      <c r="I1875" s="188"/>
    </row>
    <row r="1876" spans="1:9" s="68" customFormat="1" ht="18" hidden="1" customHeight="1">
      <c r="A1876" s="146" t="s">
        <v>1240</v>
      </c>
      <c r="B1876" s="187" t="s">
        <v>1241</v>
      </c>
      <c r="C1876" s="185" t="e">
        <f>IF(COUNTIFS(#REF!,#REF!&amp;"??")&gt;0,SUMIFS(C$4:C$2174,#REF!,#REF!&amp;"??"),SUMIFS(#REF!,#REF!,#REF!))</f>
        <v>#REF!</v>
      </c>
      <c r="D1876" s="174">
        <v>0</v>
      </c>
      <c r="E1876" s="174">
        <v>0</v>
      </c>
      <c r="F1876" s="174" t="e">
        <f>IF(COUNTIFS(#REF!,#REF!&amp;"??")&gt;0,SUMIFS(F$4:F$2174,#REF!,#REF!&amp;"??"),SUMIFS(#REF!,#REF!,#REF!))</f>
        <v>#REF!</v>
      </c>
      <c r="G1876" s="175">
        <f t="shared" si="62"/>
        <v>0</v>
      </c>
      <c r="H1876" s="175">
        <f t="shared" si="63"/>
        <v>0</v>
      </c>
      <c r="I1876" s="188"/>
    </row>
    <row r="1877" spans="1:9" s="68" customFormat="1" ht="18" hidden="1" customHeight="1">
      <c r="A1877" s="146" t="s">
        <v>1240</v>
      </c>
      <c r="B1877" s="187" t="s">
        <v>1623</v>
      </c>
      <c r="C1877" s="185" t="e">
        <f>IF(COUNTIFS(#REF!,#REF!&amp;"??")&gt;0,SUMIFS(C$4:C$2174,#REF!,#REF!&amp;"??"),SUMIFS(#REF!,#REF!,#REF!))</f>
        <v>#REF!</v>
      </c>
      <c r="D1877" s="174">
        <v>0</v>
      </c>
      <c r="E1877" s="174">
        <v>0</v>
      </c>
      <c r="F1877" s="174" t="e">
        <f>IF(COUNTIFS(#REF!,#REF!&amp;"??")&gt;0,SUMIFS(F$4:F$2174,#REF!,#REF!&amp;"??"),SUMIFS(#REF!,#REF!,#REF!))</f>
        <v>#REF!</v>
      </c>
      <c r="G1877" s="175">
        <f t="shared" si="62"/>
        <v>0</v>
      </c>
      <c r="H1877" s="175">
        <f t="shared" si="63"/>
        <v>0</v>
      </c>
      <c r="I1877" s="188"/>
    </row>
    <row r="1878" spans="1:9" s="68" customFormat="1" ht="18" hidden="1" customHeight="1">
      <c r="A1878" s="146" t="s">
        <v>1240</v>
      </c>
      <c r="B1878" s="187" t="s">
        <v>1624</v>
      </c>
      <c r="C1878" s="185" t="e">
        <f>IF(COUNTIFS(#REF!,#REF!&amp;"??")&gt;0,SUMIFS(C$4:C$2174,#REF!,#REF!&amp;"??"),SUMIFS(#REF!,#REF!,#REF!))</f>
        <v>#REF!</v>
      </c>
      <c r="D1878" s="174">
        <v>0</v>
      </c>
      <c r="E1878" s="174">
        <v>0</v>
      </c>
      <c r="F1878" s="174" t="e">
        <f>IF(COUNTIFS(#REF!,#REF!&amp;"??")&gt;0,SUMIFS(F$4:F$2174,#REF!,#REF!&amp;"??"),SUMIFS(#REF!,#REF!,#REF!))</f>
        <v>#REF!</v>
      </c>
      <c r="G1878" s="175">
        <f t="shared" si="62"/>
        <v>0</v>
      </c>
      <c r="H1878" s="175">
        <f t="shared" si="63"/>
        <v>0</v>
      </c>
      <c r="I1878" s="188"/>
    </row>
    <row r="1879" spans="1:9" s="68" customFormat="1" ht="18" hidden="1" customHeight="1">
      <c r="A1879" s="146" t="s">
        <v>1240</v>
      </c>
      <c r="B1879" s="187" t="s">
        <v>1625</v>
      </c>
      <c r="C1879" s="185" t="e">
        <f>IF(COUNTIFS(#REF!,#REF!&amp;"??")&gt;0,SUMIFS(C$4:C$2174,#REF!,#REF!&amp;"??"),SUMIFS(#REF!,#REF!,#REF!))</f>
        <v>#REF!</v>
      </c>
      <c r="D1879" s="174">
        <v>0</v>
      </c>
      <c r="E1879" s="174">
        <v>0</v>
      </c>
      <c r="F1879" s="174" t="e">
        <f>IF(COUNTIFS(#REF!,#REF!&amp;"??")&gt;0,SUMIFS(F$4:F$2174,#REF!,#REF!&amp;"??"),SUMIFS(#REF!,#REF!,#REF!))</f>
        <v>#REF!</v>
      </c>
      <c r="G1879" s="175">
        <f t="shared" si="62"/>
        <v>0</v>
      </c>
      <c r="H1879" s="175">
        <f t="shared" si="63"/>
        <v>0</v>
      </c>
      <c r="I1879" s="188"/>
    </row>
    <row r="1880" spans="1:9" s="68" customFormat="1" ht="18" hidden="1" customHeight="1">
      <c r="A1880" s="146" t="s">
        <v>1240</v>
      </c>
      <c r="B1880" s="187" t="s">
        <v>1626</v>
      </c>
      <c r="C1880" s="185" t="e">
        <f>IF(COUNTIFS(#REF!,#REF!&amp;"??")&gt;0,SUMIFS(C$4:C$2174,#REF!,#REF!&amp;"??"),SUMIFS(#REF!,#REF!,#REF!))</f>
        <v>#REF!</v>
      </c>
      <c r="D1880" s="174">
        <v>0</v>
      </c>
      <c r="E1880" s="174">
        <v>0</v>
      </c>
      <c r="F1880" s="174" t="e">
        <f>IF(COUNTIFS(#REF!,#REF!&amp;"??")&gt;0,SUMIFS(F$4:F$2174,#REF!,#REF!&amp;"??"),SUMIFS(#REF!,#REF!,#REF!))</f>
        <v>#REF!</v>
      </c>
      <c r="G1880" s="175">
        <f t="shared" si="62"/>
        <v>0</v>
      </c>
      <c r="H1880" s="175">
        <f t="shared" si="63"/>
        <v>0</v>
      </c>
      <c r="I1880" s="188"/>
    </row>
    <row r="1881" spans="1:9" s="68" customFormat="1" ht="18" hidden="1" customHeight="1">
      <c r="A1881" s="146" t="s">
        <v>1240</v>
      </c>
      <c r="B1881" s="187" t="s">
        <v>1627</v>
      </c>
      <c r="C1881" s="185" t="e">
        <f>IF(COUNTIFS(#REF!,#REF!&amp;"??")&gt;0,SUMIFS(C$4:C$2174,#REF!,#REF!&amp;"??"),SUMIFS(#REF!,#REF!,#REF!))</f>
        <v>#REF!</v>
      </c>
      <c r="D1881" s="174">
        <v>0</v>
      </c>
      <c r="E1881" s="174">
        <v>0</v>
      </c>
      <c r="F1881" s="174" t="e">
        <f>IF(COUNTIFS(#REF!,#REF!&amp;"??")&gt;0,SUMIFS(F$4:F$2174,#REF!,#REF!&amp;"??"),SUMIFS(#REF!,#REF!,#REF!))</f>
        <v>#REF!</v>
      </c>
      <c r="G1881" s="175">
        <f t="shared" si="62"/>
        <v>0</v>
      </c>
      <c r="H1881" s="175">
        <f t="shared" si="63"/>
        <v>0</v>
      </c>
      <c r="I1881" s="188"/>
    </row>
    <row r="1882" spans="1:9" s="68" customFormat="1" ht="18" hidden="1" customHeight="1">
      <c r="A1882" s="146" t="s">
        <v>1240</v>
      </c>
      <c r="B1882" s="187" t="s">
        <v>1628</v>
      </c>
      <c r="C1882" s="185" t="e">
        <f>IF(COUNTIFS(#REF!,#REF!&amp;"??")&gt;0,SUMIFS(C$4:C$2174,#REF!,#REF!&amp;"??"),SUMIFS(#REF!,#REF!,#REF!))</f>
        <v>#REF!</v>
      </c>
      <c r="D1882" s="174">
        <v>0</v>
      </c>
      <c r="E1882" s="174">
        <v>0</v>
      </c>
      <c r="F1882" s="174" t="e">
        <f>IF(COUNTIFS(#REF!,#REF!&amp;"??")&gt;0,SUMIFS(F$4:F$2174,#REF!,#REF!&amp;"??"),SUMIFS(#REF!,#REF!,#REF!))</f>
        <v>#REF!</v>
      </c>
      <c r="G1882" s="175">
        <f t="shared" si="62"/>
        <v>0</v>
      </c>
      <c r="H1882" s="175">
        <f t="shared" si="63"/>
        <v>0</v>
      </c>
      <c r="I1882" s="188"/>
    </row>
    <row r="1883" spans="1:9" s="68" customFormat="1" ht="18" hidden="1" customHeight="1">
      <c r="A1883" s="146" t="s">
        <v>1240</v>
      </c>
      <c r="B1883" s="187" t="s">
        <v>1629</v>
      </c>
      <c r="C1883" s="185" t="e">
        <f>IF(COUNTIFS(#REF!,#REF!&amp;"??")&gt;0,SUMIFS(C$4:C$2174,#REF!,#REF!&amp;"??"),SUMIFS(#REF!,#REF!,#REF!))</f>
        <v>#REF!</v>
      </c>
      <c r="D1883" s="174">
        <v>0</v>
      </c>
      <c r="E1883" s="174">
        <v>0</v>
      </c>
      <c r="F1883" s="174" t="e">
        <f>IF(COUNTIFS(#REF!,#REF!&amp;"??")&gt;0,SUMIFS(F$4:F$2174,#REF!,#REF!&amp;"??"),SUMIFS(#REF!,#REF!,#REF!))</f>
        <v>#REF!</v>
      </c>
      <c r="G1883" s="175">
        <f t="shared" si="62"/>
        <v>0</v>
      </c>
      <c r="H1883" s="175">
        <f t="shared" si="63"/>
        <v>0</v>
      </c>
      <c r="I1883" s="188"/>
    </row>
    <row r="1884" spans="1:9" s="68" customFormat="1" ht="18" hidden="1" customHeight="1">
      <c r="A1884" s="146" t="s">
        <v>1240</v>
      </c>
      <c r="B1884" s="187" t="s">
        <v>1241</v>
      </c>
      <c r="C1884" s="185" t="e">
        <f>IF(COUNTIFS(#REF!,#REF!&amp;"??")&gt;0,SUMIFS(C$4:C$2174,#REF!,#REF!&amp;"??"),SUMIFS(#REF!,#REF!,#REF!))</f>
        <v>#REF!</v>
      </c>
      <c r="D1884" s="174">
        <v>0</v>
      </c>
      <c r="E1884" s="174">
        <v>0</v>
      </c>
      <c r="F1884" s="174" t="e">
        <f>IF(COUNTIFS(#REF!,#REF!&amp;"??")&gt;0,SUMIFS(F$4:F$2174,#REF!,#REF!&amp;"??"),SUMIFS(#REF!,#REF!,#REF!))</f>
        <v>#REF!</v>
      </c>
      <c r="G1884" s="175">
        <f t="shared" si="62"/>
        <v>0</v>
      </c>
      <c r="H1884" s="175">
        <f t="shared" si="63"/>
        <v>0</v>
      </c>
      <c r="I1884" s="188"/>
    </row>
    <row r="1885" spans="1:9" s="68" customFormat="1" ht="18" hidden="1" customHeight="1">
      <c r="A1885" s="146" t="s">
        <v>1240</v>
      </c>
      <c r="B1885" s="187" t="s">
        <v>1630</v>
      </c>
      <c r="C1885" s="185" t="e">
        <f>IF(COUNTIFS(#REF!,#REF!&amp;"??")&gt;0,SUMIFS(C$4:C$2174,#REF!,#REF!&amp;"??"),SUMIFS(#REF!,#REF!,#REF!))</f>
        <v>#REF!</v>
      </c>
      <c r="D1885" s="174">
        <v>0</v>
      </c>
      <c r="E1885" s="174">
        <v>0</v>
      </c>
      <c r="F1885" s="174" t="e">
        <f>IF(COUNTIFS(#REF!,#REF!&amp;"??")&gt;0,SUMIFS(F$4:F$2174,#REF!,#REF!&amp;"??"),SUMIFS(#REF!,#REF!,#REF!))</f>
        <v>#REF!</v>
      </c>
      <c r="G1885" s="175">
        <f t="shared" si="62"/>
        <v>0</v>
      </c>
      <c r="H1885" s="175">
        <f t="shared" si="63"/>
        <v>0</v>
      </c>
      <c r="I1885" s="188"/>
    </row>
    <row r="1886" spans="1:9" s="68" customFormat="1" ht="18" hidden="1" customHeight="1">
      <c r="A1886" s="146" t="s">
        <v>1240</v>
      </c>
      <c r="B1886" s="187" t="s">
        <v>1631</v>
      </c>
      <c r="C1886" s="185" t="e">
        <f>IF(COUNTIFS(#REF!,#REF!&amp;"??")&gt;0,SUMIFS(C$4:C$2174,#REF!,#REF!&amp;"??"),SUMIFS(#REF!,#REF!,#REF!))</f>
        <v>#REF!</v>
      </c>
      <c r="D1886" s="174">
        <v>0</v>
      </c>
      <c r="E1886" s="174">
        <v>0</v>
      </c>
      <c r="F1886" s="174" t="e">
        <f>IF(COUNTIFS(#REF!,#REF!&amp;"??")&gt;0,SUMIFS(F$4:F$2174,#REF!,#REF!&amp;"??"),SUMIFS(#REF!,#REF!,#REF!))</f>
        <v>#REF!</v>
      </c>
      <c r="G1886" s="175">
        <f t="shared" si="62"/>
        <v>0</v>
      </c>
      <c r="H1886" s="175">
        <f t="shared" si="63"/>
        <v>0</v>
      </c>
      <c r="I1886" s="188"/>
    </row>
    <row r="1887" spans="1:9" s="68" customFormat="1" ht="18" hidden="1" customHeight="1">
      <c r="A1887" s="146" t="s">
        <v>1240</v>
      </c>
      <c r="B1887" s="187" t="s">
        <v>1632</v>
      </c>
      <c r="C1887" s="185" t="e">
        <f>IF(COUNTIFS(#REF!,#REF!&amp;"??")&gt;0,SUMIFS(C$4:C$2174,#REF!,#REF!&amp;"??"),SUMIFS(#REF!,#REF!,#REF!))</f>
        <v>#REF!</v>
      </c>
      <c r="D1887" s="174">
        <v>0</v>
      </c>
      <c r="E1887" s="174">
        <v>0</v>
      </c>
      <c r="F1887" s="174" t="e">
        <f>IF(COUNTIFS(#REF!,#REF!&amp;"??")&gt;0,SUMIFS(F$4:F$2174,#REF!,#REF!&amp;"??"),SUMIFS(#REF!,#REF!,#REF!))</f>
        <v>#REF!</v>
      </c>
      <c r="G1887" s="175">
        <f t="shared" si="62"/>
        <v>0</v>
      </c>
      <c r="H1887" s="175">
        <f t="shared" si="63"/>
        <v>0</v>
      </c>
      <c r="I1887" s="188"/>
    </row>
    <row r="1888" spans="1:9" s="68" customFormat="1" ht="18" hidden="1" customHeight="1">
      <c r="A1888" s="146" t="s">
        <v>1240</v>
      </c>
      <c r="B1888" s="187" t="s">
        <v>1633</v>
      </c>
      <c r="C1888" s="185" t="e">
        <f>IF(COUNTIFS(#REF!,#REF!&amp;"??")&gt;0,SUMIFS(C$4:C$2174,#REF!,#REF!&amp;"??"),SUMIFS(#REF!,#REF!,#REF!))</f>
        <v>#REF!</v>
      </c>
      <c r="D1888" s="174">
        <v>0</v>
      </c>
      <c r="E1888" s="174">
        <v>0</v>
      </c>
      <c r="F1888" s="174" t="e">
        <f>IF(COUNTIFS(#REF!,#REF!&amp;"??")&gt;0,SUMIFS(F$4:F$2174,#REF!,#REF!&amp;"??"),SUMIFS(#REF!,#REF!,#REF!))</f>
        <v>#REF!</v>
      </c>
      <c r="G1888" s="175">
        <f t="shared" si="62"/>
        <v>0</v>
      </c>
      <c r="H1888" s="175">
        <f t="shared" si="63"/>
        <v>0</v>
      </c>
      <c r="I1888" s="188"/>
    </row>
    <row r="1889" spans="1:9" s="68" customFormat="1" ht="18" hidden="1" customHeight="1">
      <c r="A1889" s="146" t="s">
        <v>1240</v>
      </c>
      <c r="B1889" s="187" t="s">
        <v>1634</v>
      </c>
      <c r="C1889" s="185" t="e">
        <f>IF(COUNTIFS(#REF!,#REF!&amp;"??")&gt;0,SUMIFS(C$4:C$2174,#REF!,#REF!&amp;"??"),SUMIFS(#REF!,#REF!,#REF!))</f>
        <v>#REF!</v>
      </c>
      <c r="D1889" s="174">
        <v>0</v>
      </c>
      <c r="E1889" s="174">
        <v>0</v>
      </c>
      <c r="F1889" s="174" t="e">
        <f>IF(COUNTIFS(#REF!,#REF!&amp;"??")&gt;0,SUMIFS(F$4:F$2174,#REF!,#REF!&amp;"??"),SUMIFS(#REF!,#REF!,#REF!))</f>
        <v>#REF!</v>
      </c>
      <c r="G1889" s="175">
        <f t="shared" si="62"/>
        <v>0</v>
      </c>
      <c r="H1889" s="175">
        <f t="shared" si="63"/>
        <v>0</v>
      </c>
      <c r="I1889" s="188"/>
    </row>
    <row r="1890" spans="1:9" s="68" customFormat="1" ht="18" hidden="1" customHeight="1">
      <c r="A1890" s="146" t="s">
        <v>1240</v>
      </c>
      <c r="B1890" s="187" t="s">
        <v>1635</v>
      </c>
      <c r="C1890" s="185" t="e">
        <f>IF(COUNTIFS(#REF!,#REF!&amp;"??")&gt;0,SUMIFS(C$4:C$2174,#REF!,#REF!&amp;"??"),SUMIFS(#REF!,#REF!,#REF!))</f>
        <v>#REF!</v>
      </c>
      <c r="D1890" s="174">
        <v>0</v>
      </c>
      <c r="E1890" s="174">
        <v>0</v>
      </c>
      <c r="F1890" s="174" t="e">
        <f>IF(COUNTIFS(#REF!,#REF!&amp;"??")&gt;0,SUMIFS(F$4:F$2174,#REF!,#REF!&amp;"??"),SUMIFS(#REF!,#REF!,#REF!))</f>
        <v>#REF!</v>
      </c>
      <c r="G1890" s="175">
        <f t="shared" si="62"/>
        <v>0</v>
      </c>
      <c r="H1890" s="175">
        <f t="shared" si="63"/>
        <v>0</v>
      </c>
      <c r="I1890" s="188"/>
    </row>
    <row r="1891" spans="1:9" s="68" customFormat="1" ht="18" hidden="1" customHeight="1">
      <c r="A1891" s="146" t="s">
        <v>1240</v>
      </c>
      <c r="B1891" s="187" t="s">
        <v>1241</v>
      </c>
      <c r="C1891" s="185" t="e">
        <f>IF(COUNTIFS(#REF!,#REF!&amp;"??")&gt;0,SUMIFS(C$4:C$2174,#REF!,#REF!&amp;"??"),SUMIFS(#REF!,#REF!,#REF!))</f>
        <v>#REF!</v>
      </c>
      <c r="D1891" s="174">
        <v>0</v>
      </c>
      <c r="E1891" s="174">
        <v>0</v>
      </c>
      <c r="F1891" s="174" t="e">
        <f>IF(COUNTIFS(#REF!,#REF!&amp;"??")&gt;0,SUMIFS(F$4:F$2174,#REF!,#REF!&amp;"??"),SUMIFS(#REF!,#REF!,#REF!))</f>
        <v>#REF!</v>
      </c>
      <c r="G1891" s="175">
        <f t="shared" si="62"/>
        <v>0</v>
      </c>
      <c r="H1891" s="175">
        <f t="shared" si="63"/>
        <v>0</v>
      </c>
      <c r="I1891" s="188"/>
    </row>
    <row r="1892" spans="1:9" s="68" customFormat="1" ht="18" hidden="1" customHeight="1">
      <c r="A1892" s="146" t="s">
        <v>1240</v>
      </c>
      <c r="B1892" s="187" t="s">
        <v>1636</v>
      </c>
      <c r="C1892" s="185" t="e">
        <f>IF(COUNTIFS(#REF!,#REF!&amp;"??")&gt;0,SUMIFS(C$4:C$2174,#REF!,#REF!&amp;"??"),SUMIFS(#REF!,#REF!,#REF!))</f>
        <v>#REF!</v>
      </c>
      <c r="D1892" s="174">
        <v>0</v>
      </c>
      <c r="E1892" s="174">
        <v>0</v>
      </c>
      <c r="F1892" s="174" t="e">
        <f>IF(COUNTIFS(#REF!,#REF!&amp;"??")&gt;0,SUMIFS(F$4:F$2174,#REF!,#REF!&amp;"??"),SUMIFS(#REF!,#REF!,#REF!))</f>
        <v>#REF!</v>
      </c>
      <c r="G1892" s="175">
        <f t="shared" si="62"/>
        <v>0</v>
      </c>
      <c r="H1892" s="175">
        <f t="shared" si="63"/>
        <v>0</v>
      </c>
      <c r="I1892" s="188"/>
    </row>
    <row r="1893" spans="1:9" s="68" customFormat="1" ht="18" hidden="1" customHeight="1">
      <c r="A1893" s="146" t="s">
        <v>1240</v>
      </c>
      <c r="B1893" s="187" t="s">
        <v>1637</v>
      </c>
      <c r="C1893" s="185" t="e">
        <f>IF(COUNTIFS(#REF!,#REF!&amp;"??")&gt;0,SUMIFS(C$4:C$2174,#REF!,#REF!&amp;"??"),SUMIFS(#REF!,#REF!,#REF!))</f>
        <v>#REF!</v>
      </c>
      <c r="D1893" s="174">
        <v>0</v>
      </c>
      <c r="E1893" s="174">
        <v>0</v>
      </c>
      <c r="F1893" s="174" t="e">
        <f>IF(COUNTIFS(#REF!,#REF!&amp;"??")&gt;0,SUMIFS(F$4:F$2174,#REF!,#REF!&amp;"??"),SUMIFS(#REF!,#REF!,#REF!))</f>
        <v>#REF!</v>
      </c>
      <c r="G1893" s="175">
        <f t="shared" si="62"/>
        <v>0</v>
      </c>
      <c r="H1893" s="175">
        <f t="shared" si="63"/>
        <v>0</v>
      </c>
      <c r="I1893" s="188"/>
    </row>
    <row r="1894" spans="1:9" s="68" customFormat="1" ht="18" hidden="1" customHeight="1">
      <c r="A1894" s="146" t="s">
        <v>1240</v>
      </c>
      <c r="B1894" s="187" t="s">
        <v>1638</v>
      </c>
      <c r="C1894" s="185" t="e">
        <f>IF(COUNTIFS(#REF!,#REF!&amp;"??")&gt;0,SUMIFS(C$4:C$2174,#REF!,#REF!&amp;"??"),SUMIFS(#REF!,#REF!,#REF!))</f>
        <v>#REF!</v>
      </c>
      <c r="D1894" s="174">
        <v>0</v>
      </c>
      <c r="E1894" s="174">
        <v>0</v>
      </c>
      <c r="F1894" s="174" t="e">
        <f>IF(COUNTIFS(#REF!,#REF!&amp;"??")&gt;0,SUMIFS(F$4:F$2174,#REF!,#REF!&amp;"??"),SUMIFS(#REF!,#REF!,#REF!))</f>
        <v>#REF!</v>
      </c>
      <c r="G1894" s="175">
        <f t="shared" si="62"/>
        <v>0</v>
      </c>
      <c r="H1894" s="175">
        <f t="shared" si="63"/>
        <v>0</v>
      </c>
      <c r="I1894" s="188"/>
    </row>
    <row r="1895" spans="1:9" s="68" customFormat="1" ht="18" hidden="1" customHeight="1">
      <c r="A1895" s="146" t="s">
        <v>1240</v>
      </c>
      <c r="B1895" s="187" t="s">
        <v>1639</v>
      </c>
      <c r="C1895" s="185" t="e">
        <f>IF(COUNTIFS(#REF!,#REF!&amp;"??")&gt;0,SUMIFS(C$4:C$2174,#REF!,#REF!&amp;"??"),SUMIFS(#REF!,#REF!,#REF!))</f>
        <v>#REF!</v>
      </c>
      <c r="D1895" s="174">
        <v>0</v>
      </c>
      <c r="E1895" s="174">
        <v>0</v>
      </c>
      <c r="F1895" s="174" t="e">
        <f>IF(COUNTIFS(#REF!,#REF!&amp;"??")&gt;0,SUMIFS(F$4:F$2174,#REF!,#REF!&amp;"??"),SUMIFS(#REF!,#REF!,#REF!))</f>
        <v>#REF!</v>
      </c>
      <c r="G1895" s="175">
        <f t="shared" ref="G1895:G1938" si="64">IF(E1895=0,0,F1895/E1895)</f>
        <v>0</v>
      </c>
      <c r="H1895" s="175">
        <f t="shared" ref="H1895:H1938" si="65">IF(D1895=0,0,F1895/D1895)</f>
        <v>0</v>
      </c>
      <c r="I1895" s="188"/>
    </row>
    <row r="1896" spans="1:9" s="68" customFormat="1" ht="18" hidden="1" customHeight="1">
      <c r="A1896" s="146" t="s">
        <v>1240</v>
      </c>
      <c r="B1896" s="187" t="s">
        <v>1640</v>
      </c>
      <c r="C1896" s="185" t="e">
        <f>IF(COUNTIFS(#REF!,#REF!&amp;"??")&gt;0,SUMIFS(C$4:C$2174,#REF!,#REF!&amp;"??"),SUMIFS(#REF!,#REF!,#REF!))</f>
        <v>#REF!</v>
      </c>
      <c r="D1896" s="174">
        <v>0</v>
      </c>
      <c r="E1896" s="174">
        <v>0</v>
      </c>
      <c r="F1896" s="174" t="e">
        <f>IF(COUNTIFS(#REF!,#REF!&amp;"??")&gt;0,SUMIFS(F$4:F$2174,#REF!,#REF!&amp;"??"),SUMIFS(#REF!,#REF!,#REF!))</f>
        <v>#REF!</v>
      </c>
      <c r="G1896" s="175">
        <f t="shared" si="64"/>
        <v>0</v>
      </c>
      <c r="H1896" s="175">
        <f t="shared" si="65"/>
        <v>0</v>
      </c>
      <c r="I1896" s="188"/>
    </row>
    <row r="1897" spans="1:9" s="68" customFormat="1" ht="18" hidden="1" customHeight="1">
      <c r="A1897" s="146" t="s">
        <v>1240</v>
      </c>
      <c r="B1897" s="187" t="s">
        <v>1440</v>
      </c>
      <c r="C1897" s="185" t="e">
        <f>IF(COUNTIFS(#REF!,#REF!&amp;"??")&gt;0,SUMIFS(C$4:C$2174,#REF!,#REF!&amp;"??"),SUMIFS(#REF!,#REF!,#REF!))</f>
        <v>#REF!</v>
      </c>
      <c r="D1897" s="174">
        <v>0</v>
      </c>
      <c r="E1897" s="174">
        <v>0</v>
      </c>
      <c r="F1897" s="174" t="e">
        <f>IF(COUNTIFS(#REF!,#REF!&amp;"??")&gt;0,SUMIFS(F$4:F$2174,#REF!,#REF!&amp;"??"),SUMIFS(#REF!,#REF!,#REF!))</f>
        <v>#REF!</v>
      </c>
      <c r="G1897" s="175">
        <f t="shared" si="64"/>
        <v>0</v>
      </c>
      <c r="H1897" s="175">
        <f t="shared" si="65"/>
        <v>0</v>
      </c>
      <c r="I1897" s="188"/>
    </row>
    <row r="1898" spans="1:9" s="68" customFormat="1" ht="18" hidden="1" customHeight="1">
      <c r="A1898" s="146" t="s">
        <v>1240</v>
      </c>
      <c r="B1898" s="187" t="s">
        <v>1641</v>
      </c>
      <c r="C1898" s="185" t="e">
        <f>IF(COUNTIFS(#REF!,#REF!&amp;"??")&gt;0,SUMIFS(C$4:C$2174,#REF!,#REF!&amp;"??"),SUMIFS(#REF!,#REF!,#REF!))</f>
        <v>#REF!</v>
      </c>
      <c r="D1898" s="174">
        <v>0</v>
      </c>
      <c r="E1898" s="174">
        <v>0</v>
      </c>
      <c r="F1898" s="174" t="e">
        <f>IF(COUNTIFS(#REF!,#REF!&amp;"??")&gt;0,SUMIFS(F$4:F$2174,#REF!,#REF!&amp;"??"),SUMIFS(#REF!,#REF!,#REF!))</f>
        <v>#REF!</v>
      </c>
      <c r="G1898" s="175">
        <f t="shared" si="64"/>
        <v>0</v>
      </c>
      <c r="H1898" s="175">
        <f t="shared" si="65"/>
        <v>0</v>
      </c>
      <c r="I1898" s="188"/>
    </row>
    <row r="1899" spans="1:9" s="68" customFormat="1" ht="18" hidden="1" customHeight="1">
      <c r="A1899" s="146" t="s">
        <v>1240</v>
      </c>
      <c r="B1899" s="187" t="s">
        <v>1642</v>
      </c>
      <c r="C1899" s="185" t="e">
        <f>IF(COUNTIFS(#REF!,#REF!&amp;"??")&gt;0,SUMIFS(C$4:C$2174,#REF!,#REF!&amp;"??"),SUMIFS(#REF!,#REF!,#REF!))</f>
        <v>#REF!</v>
      </c>
      <c r="D1899" s="174">
        <v>0</v>
      </c>
      <c r="E1899" s="174">
        <v>0</v>
      </c>
      <c r="F1899" s="174" t="e">
        <f>IF(COUNTIFS(#REF!,#REF!&amp;"??")&gt;0,SUMIFS(F$4:F$2174,#REF!,#REF!&amp;"??"),SUMIFS(#REF!,#REF!,#REF!))</f>
        <v>#REF!</v>
      </c>
      <c r="G1899" s="175">
        <f t="shared" si="64"/>
        <v>0</v>
      </c>
      <c r="H1899" s="175">
        <f t="shared" si="65"/>
        <v>0</v>
      </c>
      <c r="I1899" s="188"/>
    </row>
    <row r="1900" spans="1:9" s="68" customFormat="1" ht="18" hidden="1" customHeight="1">
      <c r="A1900" s="146" t="s">
        <v>1240</v>
      </c>
      <c r="B1900" s="187" t="s">
        <v>1643</v>
      </c>
      <c r="C1900" s="185" t="e">
        <f>IF(COUNTIFS(#REF!,#REF!&amp;"??")&gt;0,SUMIFS(C$4:C$2174,#REF!,#REF!&amp;"??"),SUMIFS(#REF!,#REF!,#REF!))</f>
        <v>#REF!</v>
      </c>
      <c r="D1900" s="174">
        <v>0</v>
      </c>
      <c r="E1900" s="174">
        <v>0</v>
      </c>
      <c r="F1900" s="174" t="e">
        <f>IF(COUNTIFS(#REF!,#REF!&amp;"??")&gt;0,SUMIFS(F$4:F$2174,#REF!,#REF!&amp;"??"),SUMIFS(#REF!,#REF!,#REF!))</f>
        <v>#REF!</v>
      </c>
      <c r="G1900" s="175">
        <f t="shared" si="64"/>
        <v>0</v>
      </c>
      <c r="H1900" s="175">
        <f t="shared" si="65"/>
        <v>0</v>
      </c>
      <c r="I1900" s="188"/>
    </row>
    <row r="1901" spans="1:9" s="68" customFormat="1" ht="18" hidden="1" customHeight="1">
      <c r="A1901" s="146" t="s">
        <v>1240</v>
      </c>
      <c r="B1901" s="187" t="s">
        <v>1644</v>
      </c>
      <c r="C1901" s="185" t="e">
        <f>IF(COUNTIFS(#REF!,#REF!&amp;"??")&gt;0,SUMIFS(C$4:C$2174,#REF!,#REF!&amp;"??"),SUMIFS(#REF!,#REF!,#REF!))</f>
        <v>#REF!</v>
      </c>
      <c r="D1901" s="174">
        <v>0</v>
      </c>
      <c r="E1901" s="174">
        <v>0</v>
      </c>
      <c r="F1901" s="174" t="e">
        <f>IF(COUNTIFS(#REF!,#REF!&amp;"??")&gt;0,SUMIFS(F$4:F$2174,#REF!,#REF!&amp;"??"),SUMIFS(#REF!,#REF!,#REF!))</f>
        <v>#REF!</v>
      </c>
      <c r="G1901" s="175">
        <f t="shared" si="64"/>
        <v>0</v>
      </c>
      <c r="H1901" s="175">
        <f t="shared" si="65"/>
        <v>0</v>
      </c>
      <c r="I1901" s="188"/>
    </row>
    <row r="1902" spans="1:9" s="68" customFormat="1" ht="18" hidden="1" customHeight="1">
      <c r="A1902" s="146" t="s">
        <v>1240</v>
      </c>
      <c r="B1902" s="187" t="s">
        <v>1645</v>
      </c>
      <c r="C1902" s="185" t="e">
        <f>IF(COUNTIFS(#REF!,#REF!&amp;"??")&gt;0,SUMIFS(C$4:C$2174,#REF!,#REF!&amp;"??"),SUMIFS(#REF!,#REF!,#REF!))</f>
        <v>#REF!</v>
      </c>
      <c r="D1902" s="174">
        <v>0</v>
      </c>
      <c r="E1902" s="174">
        <v>0</v>
      </c>
      <c r="F1902" s="174" t="e">
        <f>IF(COUNTIFS(#REF!,#REF!&amp;"??")&gt;0,SUMIFS(F$4:F$2174,#REF!,#REF!&amp;"??"),SUMIFS(#REF!,#REF!,#REF!))</f>
        <v>#REF!</v>
      </c>
      <c r="G1902" s="175">
        <f t="shared" si="64"/>
        <v>0</v>
      </c>
      <c r="H1902" s="175">
        <f t="shared" si="65"/>
        <v>0</v>
      </c>
      <c r="I1902" s="188"/>
    </row>
    <row r="1903" spans="1:9" s="68" customFormat="1" ht="18" hidden="1" customHeight="1">
      <c r="A1903" s="146" t="s">
        <v>1240</v>
      </c>
      <c r="B1903" s="187" t="s">
        <v>1646</v>
      </c>
      <c r="C1903" s="185" t="e">
        <f>IF(COUNTIFS(#REF!,#REF!&amp;"??")&gt;0,SUMIFS(C$4:C$2174,#REF!,#REF!&amp;"??"),SUMIFS(#REF!,#REF!,#REF!))</f>
        <v>#REF!</v>
      </c>
      <c r="D1903" s="174">
        <v>0</v>
      </c>
      <c r="E1903" s="174">
        <v>0</v>
      </c>
      <c r="F1903" s="174" t="e">
        <f>IF(COUNTIFS(#REF!,#REF!&amp;"??")&gt;0,SUMIFS(F$4:F$2174,#REF!,#REF!&amp;"??"),SUMIFS(#REF!,#REF!,#REF!))</f>
        <v>#REF!</v>
      </c>
      <c r="G1903" s="175">
        <f t="shared" si="64"/>
        <v>0</v>
      </c>
      <c r="H1903" s="175">
        <f t="shared" si="65"/>
        <v>0</v>
      </c>
      <c r="I1903" s="188"/>
    </row>
    <row r="1904" spans="1:9" s="68" customFormat="1" ht="18" hidden="1" customHeight="1">
      <c r="A1904" s="146" t="s">
        <v>1240</v>
      </c>
      <c r="B1904" s="187" t="s">
        <v>1647</v>
      </c>
      <c r="C1904" s="185" t="e">
        <f>IF(COUNTIFS(#REF!,#REF!&amp;"??")&gt;0,SUMIFS(C$4:C$2174,#REF!,#REF!&amp;"??"),SUMIFS(#REF!,#REF!,#REF!))</f>
        <v>#REF!</v>
      </c>
      <c r="D1904" s="174">
        <v>0</v>
      </c>
      <c r="E1904" s="174">
        <v>0</v>
      </c>
      <c r="F1904" s="174" t="e">
        <f>IF(COUNTIFS(#REF!,#REF!&amp;"??")&gt;0,SUMIFS(F$4:F$2174,#REF!,#REF!&amp;"??"),SUMIFS(#REF!,#REF!,#REF!))</f>
        <v>#REF!</v>
      </c>
      <c r="G1904" s="175">
        <f t="shared" si="64"/>
        <v>0</v>
      </c>
      <c r="H1904" s="175">
        <f t="shared" si="65"/>
        <v>0</v>
      </c>
      <c r="I1904" s="188"/>
    </row>
    <row r="1905" spans="1:9" s="68" customFormat="1" ht="18" hidden="1" customHeight="1">
      <c r="A1905" s="146" t="s">
        <v>1240</v>
      </c>
      <c r="B1905" s="187" t="s">
        <v>1648</v>
      </c>
      <c r="C1905" s="185" t="e">
        <f>IF(COUNTIFS(#REF!,#REF!&amp;"??")&gt;0,SUMIFS(C$4:C$2174,#REF!,#REF!&amp;"??"),SUMIFS(#REF!,#REF!,#REF!))</f>
        <v>#REF!</v>
      </c>
      <c r="D1905" s="174">
        <v>0</v>
      </c>
      <c r="E1905" s="174">
        <v>0</v>
      </c>
      <c r="F1905" s="174" t="e">
        <f>IF(COUNTIFS(#REF!,#REF!&amp;"??")&gt;0,SUMIFS(F$4:F$2174,#REF!,#REF!&amp;"??"),SUMIFS(#REF!,#REF!,#REF!))</f>
        <v>#REF!</v>
      </c>
      <c r="G1905" s="175">
        <f t="shared" si="64"/>
        <v>0</v>
      </c>
      <c r="H1905" s="175">
        <f t="shared" si="65"/>
        <v>0</v>
      </c>
      <c r="I1905" s="188"/>
    </row>
    <row r="1906" spans="1:9" s="68" customFormat="1" ht="18" hidden="1" customHeight="1">
      <c r="A1906" s="146" t="s">
        <v>1240</v>
      </c>
      <c r="B1906" s="187" t="s">
        <v>1649</v>
      </c>
      <c r="C1906" s="185" t="e">
        <f>IF(COUNTIFS(#REF!,#REF!&amp;"??")&gt;0,SUMIFS(C$4:C$2174,#REF!,#REF!&amp;"??"),SUMIFS(#REF!,#REF!,#REF!))</f>
        <v>#REF!</v>
      </c>
      <c r="D1906" s="174">
        <v>0</v>
      </c>
      <c r="E1906" s="174">
        <v>0</v>
      </c>
      <c r="F1906" s="174" t="e">
        <f>IF(COUNTIFS(#REF!,#REF!&amp;"??")&gt;0,SUMIFS(F$4:F$2174,#REF!,#REF!&amp;"??"),SUMIFS(#REF!,#REF!,#REF!))</f>
        <v>#REF!</v>
      </c>
      <c r="G1906" s="175">
        <f t="shared" si="64"/>
        <v>0</v>
      </c>
      <c r="H1906" s="175">
        <f t="shared" si="65"/>
        <v>0</v>
      </c>
      <c r="I1906" s="188"/>
    </row>
    <row r="1907" spans="1:9" s="68" customFormat="1" ht="18" hidden="1" customHeight="1">
      <c r="A1907" s="146" t="s">
        <v>1240</v>
      </c>
      <c r="B1907" s="187" t="s">
        <v>1650</v>
      </c>
      <c r="C1907" s="185" t="e">
        <f>IF(COUNTIFS(#REF!,#REF!&amp;"??")&gt;0,SUMIFS(C$4:C$2174,#REF!,#REF!&amp;"??"),SUMIFS(#REF!,#REF!,#REF!))</f>
        <v>#REF!</v>
      </c>
      <c r="D1907" s="174">
        <v>0</v>
      </c>
      <c r="E1907" s="174">
        <v>0</v>
      </c>
      <c r="F1907" s="174" t="e">
        <f>IF(COUNTIFS(#REF!,#REF!&amp;"??")&gt;0,SUMIFS(F$4:F$2174,#REF!,#REF!&amp;"??"),SUMIFS(#REF!,#REF!,#REF!))</f>
        <v>#REF!</v>
      </c>
      <c r="G1907" s="175">
        <f t="shared" si="64"/>
        <v>0</v>
      </c>
      <c r="H1907" s="175">
        <f t="shared" si="65"/>
        <v>0</v>
      </c>
      <c r="I1907" s="188"/>
    </row>
    <row r="1908" spans="1:9" s="68" customFormat="1" ht="18" hidden="1" customHeight="1">
      <c r="A1908" s="146" t="s">
        <v>1240</v>
      </c>
      <c r="B1908" s="187" t="s">
        <v>1651</v>
      </c>
      <c r="C1908" s="185" t="e">
        <f>IF(COUNTIFS(#REF!,#REF!&amp;"??")&gt;0,SUMIFS(C$4:C$2174,#REF!,#REF!&amp;"??"),SUMIFS(#REF!,#REF!,#REF!))</f>
        <v>#REF!</v>
      </c>
      <c r="D1908" s="174">
        <v>0</v>
      </c>
      <c r="E1908" s="174">
        <v>0</v>
      </c>
      <c r="F1908" s="174" t="e">
        <f>IF(COUNTIFS(#REF!,#REF!&amp;"??")&gt;0,SUMIFS(F$4:F$2174,#REF!,#REF!&amp;"??"),SUMIFS(#REF!,#REF!,#REF!))</f>
        <v>#REF!</v>
      </c>
      <c r="G1908" s="175">
        <f t="shared" si="64"/>
        <v>0</v>
      </c>
      <c r="H1908" s="175">
        <f t="shared" si="65"/>
        <v>0</v>
      </c>
      <c r="I1908" s="188"/>
    </row>
    <row r="1909" spans="1:9" s="68" customFormat="1" ht="18" hidden="1" customHeight="1">
      <c r="A1909" s="146" t="s">
        <v>1240</v>
      </c>
      <c r="B1909" s="187" t="s">
        <v>1652</v>
      </c>
      <c r="C1909" s="185" t="e">
        <f>IF(COUNTIFS(#REF!,#REF!&amp;"??")&gt;0,SUMIFS(C$4:C$2174,#REF!,#REF!&amp;"??"),SUMIFS(#REF!,#REF!,#REF!))</f>
        <v>#REF!</v>
      </c>
      <c r="D1909" s="174">
        <v>0</v>
      </c>
      <c r="E1909" s="174">
        <v>0</v>
      </c>
      <c r="F1909" s="174" t="e">
        <f>IF(COUNTIFS(#REF!,#REF!&amp;"??")&gt;0,SUMIFS(F$4:F$2174,#REF!,#REF!&amp;"??"),SUMIFS(#REF!,#REF!,#REF!))</f>
        <v>#REF!</v>
      </c>
      <c r="G1909" s="175">
        <f t="shared" si="64"/>
        <v>0</v>
      </c>
      <c r="H1909" s="175">
        <f t="shared" si="65"/>
        <v>0</v>
      </c>
      <c r="I1909" s="188"/>
    </row>
    <row r="1910" spans="1:9" s="68" customFormat="1" ht="18" hidden="1" customHeight="1">
      <c r="A1910" s="146" t="s">
        <v>1240</v>
      </c>
      <c r="B1910" s="187" t="s">
        <v>1653</v>
      </c>
      <c r="C1910" s="185" t="e">
        <f>IF(COUNTIFS(#REF!,#REF!&amp;"??")&gt;0,SUMIFS(C$4:C$2174,#REF!,#REF!&amp;"??"),SUMIFS(#REF!,#REF!,#REF!))</f>
        <v>#REF!</v>
      </c>
      <c r="D1910" s="174">
        <v>0</v>
      </c>
      <c r="E1910" s="174">
        <v>0</v>
      </c>
      <c r="F1910" s="174" t="e">
        <f>IF(COUNTIFS(#REF!,#REF!&amp;"??")&gt;0,SUMIFS(F$4:F$2174,#REF!,#REF!&amp;"??"),SUMIFS(#REF!,#REF!,#REF!))</f>
        <v>#REF!</v>
      </c>
      <c r="G1910" s="175">
        <f t="shared" si="64"/>
        <v>0</v>
      </c>
      <c r="H1910" s="175">
        <f t="shared" si="65"/>
        <v>0</v>
      </c>
      <c r="I1910" s="188"/>
    </row>
    <row r="1911" spans="1:9" s="68" customFormat="1" ht="18" hidden="1" customHeight="1">
      <c r="A1911" s="146" t="s">
        <v>1240</v>
      </c>
      <c r="B1911" s="187" t="s">
        <v>1654</v>
      </c>
      <c r="C1911" s="185" t="e">
        <f>IF(COUNTIFS(#REF!,#REF!&amp;"??")&gt;0,SUMIFS(C$4:C$2174,#REF!,#REF!&amp;"??"),SUMIFS(#REF!,#REF!,#REF!))</f>
        <v>#REF!</v>
      </c>
      <c r="D1911" s="174">
        <v>0</v>
      </c>
      <c r="E1911" s="174">
        <v>0</v>
      </c>
      <c r="F1911" s="174" t="e">
        <f>IF(COUNTIFS(#REF!,#REF!&amp;"??")&gt;0,SUMIFS(F$4:F$2174,#REF!,#REF!&amp;"??"),SUMIFS(#REF!,#REF!,#REF!))</f>
        <v>#REF!</v>
      </c>
      <c r="G1911" s="175">
        <f t="shared" si="64"/>
        <v>0</v>
      </c>
      <c r="H1911" s="175">
        <f t="shared" si="65"/>
        <v>0</v>
      </c>
      <c r="I1911" s="188"/>
    </row>
    <row r="1912" spans="1:9" s="68" customFormat="1" ht="18" hidden="1" customHeight="1">
      <c r="A1912" s="146" t="s">
        <v>1240</v>
      </c>
      <c r="B1912" s="187" t="s">
        <v>1655</v>
      </c>
      <c r="C1912" s="185" t="e">
        <f>IF(COUNTIFS(#REF!,#REF!&amp;"??")&gt;0,SUMIFS(C$4:C$2174,#REF!,#REF!&amp;"??"),SUMIFS(#REF!,#REF!,#REF!))</f>
        <v>#REF!</v>
      </c>
      <c r="D1912" s="174">
        <v>0</v>
      </c>
      <c r="E1912" s="174">
        <v>0</v>
      </c>
      <c r="F1912" s="174" t="e">
        <f>IF(COUNTIFS(#REF!,#REF!&amp;"??")&gt;0,SUMIFS(F$4:F$2174,#REF!,#REF!&amp;"??"),SUMIFS(#REF!,#REF!,#REF!))</f>
        <v>#REF!</v>
      </c>
      <c r="G1912" s="175">
        <f t="shared" si="64"/>
        <v>0</v>
      </c>
      <c r="H1912" s="175">
        <f t="shared" si="65"/>
        <v>0</v>
      </c>
      <c r="I1912" s="188"/>
    </row>
    <row r="1913" spans="1:9" s="68" customFormat="1" ht="18" hidden="1" customHeight="1">
      <c r="A1913" s="146" t="s">
        <v>1240</v>
      </c>
      <c r="B1913" s="187" t="s">
        <v>1656</v>
      </c>
      <c r="C1913" s="185" t="e">
        <f>IF(COUNTIFS(#REF!,#REF!&amp;"??")&gt;0,SUMIFS(C$4:C$2174,#REF!,#REF!&amp;"??"),SUMIFS(#REF!,#REF!,#REF!))</f>
        <v>#REF!</v>
      </c>
      <c r="D1913" s="174">
        <v>0</v>
      </c>
      <c r="E1913" s="174">
        <v>0</v>
      </c>
      <c r="F1913" s="174" t="e">
        <f>IF(COUNTIFS(#REF!,#REF!&amp;"??")&gt;0,SUMIFS(F$4:F$2174,#REF!,#REF!&amp;"??"),SUMIFS(#REF!,#REF!,#REF!))</f>
        <v>#REF!</v>
      </c>
      <c r="G1913" s="175">
        <f t="shared" si="64"/>
        <v>0</v>
      </c>
      <c r="H1913" s="175">
        <f t="shared" si="65"/>
        <v>0</v>
      </c>
      <c r="I1913" s="188"/>
    </row>
    <row r="1914" spans="1:9" s="68" customFormat="1" ht="18" hidden="1" customHeight="1">
      <c r="A1914" s="146" t="s">
        <v>1240</v>
      </c>
      <c r="B1914" s="187" t="s">
        <v>1657</v>
      </c>
      <c r="C1914" s="185" t="e">
        <f>IF(COUNTIFS(#REF!,#REF!&amp;"??")&gt;0,SUMIFS(C$4:C$2174,#REF!,#REF!&amp;"??"),SUMIFS(#REF!,#REF!,#REF!))</f>
        <v>#REF!</v>
      </c>
      <c r="D1914" s="174">
        <v>0</v>
      </c>
      <c r="E1914" s="174">
        <v>0</v>
      </c>
      <c r="F1914" s="174" t="e">
        <f>IF(COUNTIFS(#REF!,#REF!&amp;"??")&gt;0,SUMIFS(F$4:F$2174,#REF!,#REF!&amp;"??"),SUMIFS(#REF!,#REF!,#REF!))</f>
        <v>#REF!</v>
      </c>
      <c r="G1914" s="175">
        <f t="shared" si="64"/>
        <v>0</v>
      </c>
      <c r="H1914" s="175">
        <f t="shared" si="65"/>
        <v>0</v>
      </c>
      <c r="I1914" s="188"/>
    </row>
    <row r="1915" spans="1:9" s="68" customFormat="1" ht="18" hidden="1" customHeight="1">
      <c r="A1915" s="146" t="s">
        <v>1240</v>
      </c>
      <c r="B1915" s="187" t="s">
        <v>1658</v>
      </c>
      <c r="C1915" s="185" t="e">
        <f>IF(COUNTIFS(#REF!,#REF!&amp;"??")&gt;0,SUMIFS(C$4:C$2174,#REF!,#REF!&amp;"??"),SUMIFS(#REF!,#REF!,#REF!))</f>
        <v>#REF!</v>
      </c>
      <c r="D1915" s="174">
        <v>0</v>
      </c>
      <c r="E1915" s="174">
        <v>0</v>
      </c>
      <c r="F1915" s="174" t="e">
        <f>IF(COUNTIFS(#REF!,#REF!&amp;"??")&gt;0,SUMIFS(F$4:F$2174,#REF!,#REF!&amp;"??"),SUMIFS(#REF!,#REF!,#REF!))</f>
        <v>#REF!</v>
      </c>
      <c r="G1915" s="175">
        <f t="shared" si="64"/>
        <v>0</v>
      </c>
      <c r="H1915" s="175">
        <f t="shared" si="65"/>
        <v>0</v>
      </c>
      <c r="I1915" s="188"/>
    </row>
    <row r="1916" spans="1:9" s="68" customFormat="1" ht="18" hidden="1" customHeight="1">
      <c r="A1916" s="146" t="s">
        <v>1240</v>
      </c>
      <c r="B1916" s="187" t="s">
        <v>1241</v>
      </c>
      <c r="C1916" s="185" t="e">
        <f>IF(COUNTIFS(#REF!,#REF!&amp;"??")&gt;0,SUMIFS(C$4:C$2174,#REF!,#REF!&amp;"??"),SUMIFS(#REF!,#REF!,#REF!))</f>
        <v>#REF!</v>
      </c>
      <c r="D1916" s="174">
        <v>0</v>
      </c>
      <c r="E1916" s="174">
        <v>0</v>
      </c>
      <c r="F1916" s="174" t="e">
        <f>IF(COUNTIFS(#REF!,#REF!&amp;"??")&gt;0,SUMIFS(F$4:F$2174,#REF!,#REF!&amp;"??"),SUMIFS(#REF!,#REF!,#REF!))</f>
        <v>#REF!</v>
      </c>
      <c r="G1916" s="175">
        <f t="shared" si="64"/>
        <v>0</v>
      </c>
      <c r="H1916" s="175">
        <f t="shared" si="65"/>
        <v>0</v>
      </c>
      <c r="I1916" s="188"/>
    </row>
    <row r="1917" spans="1:9" s="68" customFormat="1" ht="18" hidden="1" customHeight="1">
      <c r="A1917" s="146" t="s">
        <v>1240</v>
      </c>
      <c r="B1917" s="187" t="s">
        <v>1659</v>
      </c>
      <c r="C1917" s="185" t="e">
        <f>IF(COUNTIFS(#REF!,#REF!&amp;"??")&gt;0,SUMIFS(C$4:C$2174,#REF!,#REF!&amp;"??"),SUMIFS(#REF!,#REF!,#REF!))</f>
        <v>#REF!</v>
      </c>
      <c r="D1917" s="174"/>
      <c r="E1917" s="174">
        <v>0</v>
      </c>
      <c r="F1917" s="174" t="e">
        <f>IF(COUNTIFS(#REF!,#REF!&amp;"??")&gt;0,SUMIFS(F$4:F$2174,#REF!,#REF!&amp;"??"),SUMIFS(#REF!,#REF!,#REF!))</f>
        <v>#REF!</v>
      </c>
      <c r="G1917" s="175">
        <f t="shared" si="64"/>
        <v>0</v>
      </c>
      <c r="H1917" s="175">
        <f t="shared" si="65"/>
        <v>0</v>
      </c>
      <c r="I1917" s="188"/>
    </row>
    <row r="1918" spans="1:9" s="68" customFormat="1" ht="18" hidden="1" customHeight="1">
      <c r="A1918" s="146" t="s">
        <v>1240</v>
      </c>
      <c r="B1918" s="187" t="s">
        <v>1660</v>
      </c>
      <c r="C1918" s="185" t="e">
        <f>IF(COUNTIFS(#REF!,#REF!&amp;"??")&gt;0,SUMIFS(C$4:C$2174,#REF!,#REF!&amp;"??"),SUMIFS(#REF!,#REF!,#REF!))</f>
        <v>#REF!</v>
      </c>
      <c r="D1918" s="174">
        <v>0</v>
      </c>
      <c r="E1918" s="174">
        <v>0</v>
      </c>
      <c r="F1918" s="174" t="e">
        <f>IF(COUNTIFS(#REF!,#REF!&amp;"??")&gt;0,SUMIFS(F$4:F$2174,#REF!,#REF!&amp;"??"),SUMIFS(#REF!,#REF!,#REF!))</f>
        <v>#REF!</v>
      </c>
      <c r="G1918" s="175">
        <f t="shared" si="64"/>
        <v>0</v>
      </c>
      <c r="H1918" s="175">
        <f t="shared" si="65"/>
        <v>0</v>
      </c>
      <c r="I1918" s="188"/>
    </row>
    <row r="1919" spans="1:9" s="68" customFormat="1" ht="18" hidden="1" customHeight="1">
      <c r="A1919" s="146" t="s">
        <v>1240</v>
      </c>
      <c r="B1919" s="187" t="s">
        <v>1661</v>
      </c>
      <c r="C1919" s="185" t="e">
        <f>IF(COUNTIFS(#REF!,#REF!&amp;"??")&gt;0,SUMIFS(C$4:C$2174,#REF!,#REF!&amp;"??"),SUMIFS(#REF!,#REF!,#REF!))</f>
        <v>#REF!</v>
      </c>
      <c r="D1919" s="174">
        <v>0</v>
      </c>
      <c r="E1919" s="174">
        <v>0</v>
      </c>
      <c r="F1919" s="174" t="e">
        <f>IF(COUNTIFS(#REF!,#REF!&amp;"??")&gt;0,SUMIFS(F$4:F$2174,#REF!,#REF!&amp;"??"),SUMIFS(#REF!,#REF!,#REF!))</f>
        <v>#REF!</v>
      </c>
      <c r="G1919" s="175">
        <f t="shared" si="64"/>
        <v>0</v>
      </c>
      <c r="H1919" s="175">
        <f t="shared" si="65"/>
        <v>0</v>
      </c>
      <c r="I1919" s="188"/>
    </row>
    <row r="1920" spans="1:9" s="68" customFormat="1" ht="18" hidden="1" customHeight="1">
      <c r="A1920" s="146" t="s">
        <v>1240</v>
      </c>
      <c r="B1920" s="187" t="s">
        <v>1662</v>
      </c>
      <c r="C1920" s="185" t="e">
        <f>IF(COUNTIFS(#REF!,#REF!&amp;"??")&gt;0,SUMIFS(C$4:C$2174,#REF!,#REF!&amp;"??"),SUMIFS(#REF!,#REF!,#REF!))</f>
        <v>#REF!</v>
      </c>
      <c r="D1920" s="174">
        <v>0</v>
      </c>
      <c r="E1920" s="174">
        <v>0</v>
      </c>
      <c r="F1920" s="174" t="e">
        <f>IF(COUNTIFS(#REF!,#REF!&amp;"??")&gt;0,SUMIFS(F$4:F$2174,#REF!,#REF!&amp;"??"),SUMIFS(#REF!,#REF!,#REF!))</f>
        <v>#REF!</v>
      </c>
      <c r="G1920" s="175">
        <f t="shared" si="64"/>
        <v>0</v>
      </c>
      <c r="H1920" s="175">
        <f t="shared" si="65"/>
        <v>0</v>
      </c>
      <c r="I1920" s="188"/>
    </row>
    <row r="1921" spans="1:9" s="68" customFormat="1" ht="18" hidden="1" customHeight="1">
      <c r="A1921" s="146" t="s">
        <v>1240</v>
      </c>
      <c r="B1921" s="187" t="s">
        <v>1663</v>
      </c>
      <c r="C1921" s="185" t="e">
        <f>IF(COUNTIFS(#REF!,#REF!&amp;"??")&gt;0,SUMIFS(C$4:C$2174,#REF!,#REF!&amp;"??"),SUMIFS(#REF!,#REF!,#REF!))</f>
        <v>#REF!</v>
      </c>
      <c r="D1921" s="174">
        <v>0</v>
      </c>
      <c r="E1921" s="174">
        <v>0</v>
      </c>
      <c r="F1921" s="174" t="e">
        <f>IF(COUNTIFS(#REF!,#REF!&amp;"??")&gt;0,SUMIFS(F$4:F$2174,#REF!,#REF!&amp;"??"),SUMIFS(#REF!,#REF!,#REF!))</f>
        <v>#REF!</v>
      </c>
      <c r="G1921" s="175">
        <f t="shared" si="64"/>
        <v>0</v>
      </c>
      <c r="H1921" s="175">
        <f t="shared" si="65"/>
        <v>0</v>
      </c>
      <c r="I1921" s="188"/>
    </row>
    <row r="1922" spans="1:9" s="68" customFormat="1" ht="18" hidden="1" customHeight="1">
      <c r="A1922" s="146" t="s">
        <v>1240</v>
      </c>
      <c r="B1922" s="187" t="s">
        <v>1664</v>
      </c>
      <c r="C1922" s="185" t="e">
        <f>IF(COUNTIFS(#REF!,#REF!&amp;"??")&gt;0,SUMIFS(C$4:C$2174,#REF!,#REF!&amp;"??"),SUMIFS(#REF!,#REF!,#REF!))</f>
        <v>#REF!</v>
      </c>
      <c r="D1922" s="174">
        <v>0</v>
      </c>
      <c r="E1922" s="174">
        <v>0</v>
      </c>
      <c r="F1922" s="174" t="e">
        <f>IF(COUNTIFS(#REF!,#REF!&amp;"??")&gt;0,SUMIFS(F$4:F$2174,#REF!,#REF!&amp;"??"),SUMIFS(#REF!,#REF!,#REF!))</f>
        <v>#REF!</v>
      </c>
      <c r="G1922" s="175">
        <f t="shared" si="64"/>
        <v>0</v>
      </c>
      <c r="H1922" s="175">
        <f t="shared" si="65"/>
        <v>0</v>
      </c>
      <c r="I1922" s="188"/>
    </row>
    <row r="1923" spans="1:9" s="68" customFormat="1" ht="18" hidden="1" customHeight="1">
      <c r="A1923" s="146" t="s">
        <v>1240</v>
      </c>
      <c r="B1923" s="187" t="s">
        <v>1665</v>
      </c>
      <c r="C1923" s="185" t="e">
        <f>IF(COUNTIFS(#REF!,#REF!&amp;"??")&gt;0,SUMIFS(C$4:C$2174,#REF!,#REF!&amp;"??"),SUMIFS(#REF!,#REF!,#REF!))</f>
        <v>#REF!</v>
      </c>
      <c r="D1923" s="174">
        <v>0</v>
      </c>
      <c r="E1923" s="174">
        <v>0</v>
      </c>
      <c r="F1923" s="174" t="e">
        <f>IF(COUNTIFS(#REF!,#REF!&amp;"??")&gt;0,SUMIFS(F$4:F$2174,#REF!,#REF!&amp;"??"),SUMIFS(#REF!,#REF!,#REF!))</f>
        <v>#REF!</v>
      </c>
      <c r="G1923" s="175">
        <f t="shared" si="64"/>
        <v>0</v>
      </c>
      <c r="H1923" s="175">
        <f t="shared" si="65"/>
        <v>0</v>
      </c>
      <c r="I1923" s="188"/>
    </row>
    <row r="1924" spans="1:9" s="68" customFormat="1" ht="18" hidden="1" customHeight="1">
      <c r="A1924" s="146" t="s">
        <v>1240</v>
      </c>
      <c r="B1924" s="187" t="s">
        <v>1666</v>
      </c>
      <c r="C1924" s="185" t="e">
        <f>IF(COUNTIFS(#REF!,#REF!&amp;"??")&gt;0,SUMIFS(C$4:C$2174,#REF!,#REF!&amp;"??"),SUMIFS(#REF!,#REF!,#REF!))</f>
        <v>#REF!</v>
      </c>
      <c r="D1924" s="174">
        <v>0</v>
      </c>
      <c r="E1924" s="174">
        <v>0</v>
      </c>
      <c r="F1924" s="174" t="e">
        <f>IF(COUNTIFS(#REF!,#REF!&amp;"??")&gt;0,SUMIFS(F$4:F$2174,#REF!,#REF!&amp;"??"),SUMIFS(#REF!,#REF!,#REF!))</f>
        <v>#REF!</v>
      </c>
      <c r="G1924" s="175">
        <f t="shared" si="64"/>
        <v>0</v>
      </c>
      <c r="H1924" s="175">
        <f t="shared" si="65"/>
        <v>0</v>
      </c>
      <c r="I1924" s="188"/>
    </row>
    <row r="1925" spans="1:9" s="68" customFormat="1" ht="18" hidden="1" customHeight="1">
      <c r="A1925" s="146" t="s">
        <v>1240</v>
      </c>
      <c r="B1925" s="187" t="s">
        <v>1667</v>
      </c>
      <c r="C1925" s="185" t="e">
        <f>IF(COUNTIFS(#REF!,#REF!&amp;"??")&gt;0,SUMIFS(C$4:C$2174,#REF!,#REF!&amp;"??"),SUMIFS(#REF!,#REF!,#REF!))</f>
        <v>#REF!</v>
      </c>
      <c r="D1925" s="174">
        <v>0</v>
      </c>
      <c r="E1925" s="174">
        <v>0</v>
      </c>
      <c r="F1925" s="174" t="e">
        <f>IF(COUNTIFS(#REF!,#REF!&amp;"??")&gt;0,SUMIFS(F$4:F$2174,#REF!,#REF!&amp;"??"),SUMIFS(#REF!,#REF!,#REF!))</f>
        <v>#REF!</v>
      </c>
      <c r="G1925" s="175">
        <f t="shared" si="64"/>
        <v>0</v>
      </c>
      <c r="H1925" s="175">
        <f t="shared" si="65"/>
        <v>0</v>
      </c>
      <c r="I1925" s="188"/>
    </row>
    <row r="1926" spans="1:9" s="68" customFormat="1" ht="18" hidden="1" customHeight="1">
      <c r="A1926" s="146" t="s">
        <v>1240</v>
      </c>
      <c r="B1926" s="187" t="s">
        <v>1668</v>
      </c>
      <c r="C1926" s="185" t="e">
        <f>IF(COUNTIFS(#REF!,#REF!&amp;"??")&gt;0,SUMIFS(C$4:C$2174,#REF!,#REF!&amp;"??"),SUMIFS(#REF!,#REF!,#REF!))</f>
        <v>#REF!</v>
      </c>
      <c r="D1926" s="174">
        <v>0</v>
      </c>
      <c r="E1926" s="174">
        <v>0</v>
      </c>
      <c r="F1926" s="174" t="e">
        <f>IF(COUNTIFS(#REF!,#REF!&amp;"??")&gt;0,SUMIFS(F$4:F$2174,#REF!,#REF!&amp;"??"),SUMIFS(#REF!,#REF!,#REF!))</f>
        <v>#REF!</v>
      </c>
      <c r="G1926" s="175">
        <f t="shared" si="64"/>
        <v>0</v>
      </c>
      <c r="H1926" s="175">
        <f t="shared" si="65"/>
        <v>0</v>
      </c>
      <c r="I1926" s="188"/>
    </row>
    <row r="1927" spans="1:9" s="68" customFormat="1" ht="18" hidden="1" customHeight="1">
      <c r="A1927" s="146" t="s">
        <v>1240</v>
      </c>
      <c r="B1927" s="187" t="s">
        <v>1669</v>
      </c>
      <c r="C1927" s="185" t="e">
        <f>IF(COUNTIFS(#REF!,#REF!&amp;"??")&gt;0,SUMIFS(C$4:C$2174,#REF!,#REF!&amp;"??"),SUMIFS(#REF!,#REF!,#REF!))</f>
        <v>#REF!</v>
      </c>
      <c r="D1927" s="174">
        <v>0</v>
      </c>
      <c r="E1927" s="174">
        <v>0</v>
      </c>
      <c r="F1927" s="174" t="e">
        <f>IF(COUNTIFS(#REF!,#REF!&amp;"??")&gt;0,SUMIFS(F$4:F$2174,#REF!,#REF!&amp;"??"),SUMIFS(#REF!,#REF!,#REF!))</f>
        <v>#REF!</v>
      </c>
      <c r="G1927" s="175">
        <f t="shared" si="64"/>
        <v>0</v>
      </c>
      <c r="H1927" s="175">
        <f t="shared" si="65"/>
        <v>0</v>
      </c>
      <c r="I1927" s="188"/>
    </row>
    <row r="1928" spans="1:9" s="68" customFormat="1" ht="18" hidden="1" customHeight="1">
      <c r="A1928" s="146" t="s">
        <v>1240</v>
      </c>
      <c r="B1928" s="187" t="s">
        <v>1670</v>
      </c>
      <c r="C1928" s="185" t="e">
        <f>IF(COUNTIFS(#REF!,#REF!&amp;"??")&gt;0,SUMIFS(C$4:C$2174,#REF!,#REF!&amp;"??"),SUMIFS(#REF!,#REF!,#REF!))</f>
        <v>#REF!</v>
      </c>
      <c r="D1928" s="174">
        <v>0</v>
      </c>
      <c r="E1928" s="174">
        <v>0</v>
      </c>
      <c r="F1928" s="174" t="e">
        <f>IF(COUNTIFS(#REF!,#REF!&amp;"??")&gt;0,SUMIFS(F$4:F$2174,#REF!,#REF!&amp;"??"),SUMIFS(#REF!,#REF!,#REF!))</f>
        <v>#REF!</v>
      </c>
      <c r="G1928" s="175">
        <f t="shared" si="64"/>
        <v>0</v>
      </c>
      <c r="H1928" s="175">
        <f t="shared" si="65"/>
        <v>0</v>
      </c>
      <c r="I1928" s="188"/>
    </row>
    <row r="1929" spans="1:9" s="68" customFormat="1" ht="18" hidden="1" customHeight="1">
      <c r="A1929" s="146" t="s">
        <v>1240</v>
      </c>
      <c r="B1929" s="187" t="s">
        <v>1671</v>
      </c>
      <c r="C1929" s="185" t="e">
        <f>IF(COUNTIFS(#REF!,#REF!&amp;"??")&gt;0,SUMIFS(C$4:C$2174,#REF!,#REF!&amp;"??"),SUMIFS(#REF!,#REF!,#REF!))</f>
        <v>#REF!</v>
      </c>
      <c r="D1929" s="174">
        <v>0</v>
      </c>
      <c r="E1929" s="174">
        <v>0</v>
      </c>
      <c r="F1929" s="174" t="e">
        <f>IF(COUNTIFS(#REF!,#REF!&amp;"??")&gt;0,SUMIFS(F$4:F$2174,#REF!,#REF!&amp;"??"),SUMIFS(#REF!,#REF!,#REF!))</f>
        <v>#REF!</v>
      </c>
      <c r="G1929" s="175">
        <f t="shared" si="64"/>
        <v>0</v>
      </c>
      <c r="H1929" s="175">
        <f t="shared" si="65"/>
        <v>0</v>
      </c>
      <c r="I1929" s="188"/>
    </row>
    <row r="1930" spans="1:9" s="68" customFormat="1" ht="18" hidden="1" customHeight="1">
      <c r="A1930" s="146" t="s">
        <v>1240</v>
      </c>
      <c r="B1930" s="187" t="s">
        <v>1672</v>
      </c>
      <c r="C1930" s="185" t="e">
        <f>IF(COUNTIFS(#REF!,#REF!&amp;"??")&gt;0,SUMIFS(C$4:C$2174,#REF!,#REF!&amp;"??"),SUMIFS(#REF!,#REF!,#REF!))</f>
        <v>#REF!</v>
      </c>
      <c r="D1930" s="174">
        <v>0</v>
      </c>
      <c r="E1930" s="174">
        <v>0</v>
      </c>
      <c r="F1930" s="174" t="e">
        <f>IF(COUNTIFS(#REF!,#REF!&amp;"??")&gt;0,SUMIFS(F$4:F$2174,#REF!,#REF!&amp;"??"),SUMIFS(#REF!,#REF!,#REF!))</f>
        <v>#REF!</v>
      </c>
      <c r="G1930" s="175">
        <f t="shared" si="64"/>
        <v>0</v>
      </c>
      <c r="H1930" s="175">
        <f t="shared" si="65"/>
        <v>0</v>
      </c>
      <c r="I1930" s="188"/>
    </row>
    <row r="1931" spans="1:9" s="68" customFormat="1" ht="18" hidden="1" customHeight="1">
      <c r="A1931" s="146" t="s">
        <v>1240</v>
      </c>
      <c r="B1931" s="187" t="s">
        <v>1673</v>
      </c>
      <c r="C1931" s="185" t="e">
        <f>IF(COUNTIFS(#REF!,#REF!&amp;"??")&gt;0,SUMIFS(C$4:C$2174,#REF!,#REF!&amp;"??"),SUMIFS(#REF!,#REF!,#REF!))</f>
        <v>#REF!</v>
      </c>
      <c r="D1931" s="174">
        <v>0</v>
      </c>
      <c r="E1931" s="174">
        <v>0</v>
      </c>
      <c r="F1931" s="174" t="e">
        <f>IF(COUNTIFS(#REF!,#REF!&amp;"??")&gt;0,SUMIFS(F$4:F$2174,#REF!,#REF!&amp;"??"),SUMIFS(#REF!,#REF!,#REF!))</f>
        <v>#REF!</v>
      </c>
      <c r="G1931" s="175">
        <f t="shared" si="64"/>
        <v>0</v>
      </c>
      <c r="H1931" s="175">
        <f t="shared" si="65"/>
        <v>0</v>
      </c>
      <c r="I1931" s="188"/>
    </row>
    <row r="1932" spans="1:9" s="68" customFormat="1" ht="18" hidden="1" customHeight="1">
      <c r="A1932" s="146" t="s">
        <v>1240</v>
      </c>
      <c r="B1932" s="187" t="s">
        <v>1674</v>
      </c>
      <c r="C1932" s="185" t="e">
        <f>IF(COUNTIFS(#REF!,#REF!&amp;"??")&gt;0,SUMIFS(C$4:C$2174,#REF!,#REF!&amp;"??"),SUMIFS(#REF!,#REF!,#REF!))</f>
        <v>#REF!</v>
      </c>
      <c r="D1932" s="174">
        <v>0</v>
      </c>
      <c r="E1932" s="174">
        <v>0</v>
      </c>
      <c r="F1932" s="174" t="e">
        <f>IF(COUNTIFS(#REF!,#REF!&amp;"??")&gt;0,SUMIFS(F$4:F$2174,#REF!,#REF!&amp;"??"),SUMIFS(#REF!,#REF!,#REF!))</f>
        <v>#REF!</v>
      </c>
      <c r="G1932" s="175">
        <f t="shared" si="64"/>
        <v>0</v>
      </c>
      <c r="H1932" s="175">
        <f t="shared" si="65"/>
        <v>0</v>
      </c>
      <c r="I1932" s="188"/>
    </row>
    <row r="1933" spans="1:9" s="68" customFormat="1" ht="18" hidden="1" customHeight="1">
      <c r="A1933" s="146" t="s">
        <v>1240</v>
      </c>
      <c r="B1933" s="187" t="s">
        <v>1675</v>
      </c>
      <c r="C1933" s="185" t="e">
        <f>IF(COUNTIFS(#REF!,#REF!&amp;"??")&gt;0,SUMIFS(C$4:C$2174,#REF!,#REF!&amp;"??"),SUMIFS(#REF!,#REF!,#REF!))</f>
        <v>#REF!</v>
      </c>
      <c r="D1933" s="174">
        <v>0</v>
      </c>
      <c r="E1933" s="174">
        <v>0</v>
      </c>
      <c r="F1933" s="174" t="e">
        <f>IF(COUNTIFS(#REF!,#REF!&amp;"??")&gt;0,SUMIFS(F$4:F$2174,#REF!,#REF!&amp;"??"),SUMIFS(#REF!,#REF!,#REF!))</f>
        <v>#REF!</v>
      </c>
      <c r="G1933" s="175">
        <f t="shared" si="64"/>
        <v>0</v>
      </c>
      <c r="H1933" s="175">
        <f t="shared" si="65"/>
        <v>0</v>
      </c>
      <c r="I1933" s="188"/>
    </row>
    <row r="1934" spans="1:9" s="68" customFormat="1" ht="18" hidden="1" customHeight="1">
      <c r="A1934" s="146" t="s">
        <v>1240</v>
      </c>
      <c r="B1934" s="187" t="s">
        <v>1676</v>
      </c>
      <c r="C1934" s="185" t="e">
        <f>IF(COUNTIFS(#REF!,#REF!&amp;"??")&gt;0,SUMIFS(C$4:C$2174,#REF!,#REF!&amp;"??"),SUMIFS(#REF!,#REF!,#REF!))</f>
        <v>#REF!</v>
      </c>
      <c r="D1934" s="174">
        <v>0</v>
      </c>
      <c r="E1934" s="174">
        <v>0</v>
      </c>
      <c r="F1934" s="174" t="e">
        <f>IF(COUNTIFS(#REF!,#REF!&amp;"??")&gt;0,SUMIFS(F$4:F$2174,#REF!,#REF!&amp;"??"),SUMIFS(#REF!,#REF!,#REF!))</f>
        <v>#REF!</v>
      </c>
      <c r="G1934" s="175">
        <f t="shared" si="64"/>
        <v>0</v>
      </c>
      <c r="H1934" s="175">
        <f t="shared" si="65"/>
        <v>0</v>
      </c>
      <c r="I1934" s="188"/>
    </row>
    <row r="1935" spans="1:9" s="68" customFormat="1" ht="18" hidden="1" customHeight="1">
      <c r="A1935" s="146" t="s">
        <v>1240</v>
      </c>
      <c r="B1935" s="187" t="s">
        <v>1677</v>
      </c>
      <c r="C1935" s="185" t="e">
        <f>IF(COUNTIFS(#REF!,#REF!&amp;"??")&gt;0,SUMIFS(C$4:C$2174,#REF!,#REF!&amp;"??"),SUMIFS(#REF!,#REF!,#REF!))</f>
        <v>#REF!</v>
      </c>
      <c r="D1935" s="174">
        <v>0</v>
      </c>
      <c r="E1935" s="174">
        <v>0</v>
      </c>
      <c r="F1935" s="174" t="e">
        <f>IF(COUNTIFS(#REF!,#REF!&amp;"??")&gt;0,SUMIFS(F$4:F$2174,#REF!,#REF!&amp;"??"),SUMIFS(#REF!,#REF!,#REF!))</f>
        <v>#REF!</v>
      </c>
      <c r="G1935" s="175">
        <f t="shared" si="64"/>
        <v>0</v>
      </c>
      <c r="H1935" s="175">
        <f t="shared" si="65"/>
        <v>0</v>
      </c>
      <c r="I1935" s="188"/>
    </row>
    <row r="1936" spans="1:9" s="68" customFormat="1" ht="18" hidden="1" customHeight="1">
      <c r="A1936" s="146" t="s">
        <v>1240</v>
      </c>
      <c r="B1936" s="187" t="s">
        <v>1678</v>
      </c>
      <c r="C1936" s="185" t="e">
        <f>IF(COUNTIFS(#REF!,#REF!&amp;"??")&gt;0,SUMIFS(C$4:C$2174,#REF!,#REF!&amp;"??"),SUMIFS(#REF!,#REF!,#REF!))</f>
        <v>#REF!</v>
      </c>
      <c r="D1936" s="174">
        <v>0</v>
      </c>
      <c r="E1936" s="174">
        <v>0</v>
      </c>
      <c r="F1936" s="174" t="e">
        <f>IF(COUNTIFS(#REF!,#REF!&amp;"??")&gt;0,SUMIFS(F$4:F$2174,#REF!,#REF!&amp;"??"),SUMIFS(#REF!,#REF!,#REF!))</f>
        <v>#REF!</v>
      </c>
      <c r="G1936" s="175">
        <f t="shared" si="64"/>
        <v>0</v>
      </c>
      <c r="H1936" s="175">
        <f t="shared" si="65"/>
        <v>0</v>
      </c>
      <c r="I1936" s="188"/>
    </row>
    <row r="1937" spans="1:9" s="68" customFormat="1" ht="18" hidden="1" customHeight="1">
      <c r="A1937" s="146" t="s">
        <v>1240</v>
      </c>
      <c r="B1937" s="187" t="s">
        <v>1255</v>
      </c>
      <c r="C1937" s="185" t="e">
        <f>IF(COUNTIFS(#REF!,#REF!&amp;"??")&gt;0,SUMIFS(C$4:C$2174,#REF!,#REF!&amp;"??"),SUMIFS(#REF!,#REF!,#REF!))</f>
        <v>#REF!</v>
      </c>
      <c r="D1937" s="174">
        <v>0</v>
      </c>
      <c r="E1937" s="174">
        <v>0</v>
      </c>
      <c r="F1937" s="174" t="e">
        <f>IF(COUNTIFS(#REF!,#REF!&amp;"??")&gt;0,SUMIFS(F$4:F$2174,#REF!,#REF!&amp;"??"),SUMIFS(#REF!,#REF!,#REF!))</f>
        <v>#REF!</v>
      </c>
      <c r="G1937" s="175">
        <f t="shared" si="64"/>
        <v>0</v>
      </c>
      <c r="H1937" s="175">
        <f t="shared" si="65"/>
        <v>0</v>
      </c>
      <c r="I1937" s="188"/>
    </row>
    <row r="1938" spans="1:9" s="68" customFormat="1" ht="18" hidden="1" customHeight="1">
      <c r="A1938" s="146" t="s">
        <v>1240</v>
      </c>
      <c r="B1938" s="187" t="s">
        <v>1256</v>
      </c>
      <c r="C1938" s="185" t="e">
        <f>IF(COUNTIFS(#REF!,#REF!&amp;"??")&gt;0,SUMIFS(C$4:C$2174,#REF!,#REF!&amp;"??"),SUMIFS(#REF!,#REF!,#REF!))</f>
        <v>#REF!</v>
      </c>
      <c r="D1938" s="174">
        <v>0</v>
      </c>
      <c r="E1938" s="174">
        <v>0</v>
      </c>
      <c r="F1938" s="174" t="e">
        <f>IF(COUNTIFS(#REF!,#REF!&amp;"??")&gt;0,SUMIFS(F$4:F$2174,#REF!,#REF!&amp;"??"),SUMIFS(#REF!,#REF!,#REF!))</f>
        <v>#REF!</v>
      </c>
      <c r="G1938" s="175">
        <f t="shared" si="64"/>
        <v>0</v>
      </c>
      <c r="H1938" s="175">
        <f t="shared" si="65"/>
        <v>0</v>
      </c>
      <c r="I1938" s="188"/>
    </row>
    <row r="1939" spans="1:9" s="68" customFormat="1" ht="18" hidden="1" customHeight="1">
      <c r="A1939" s="146" t="s">
        <v>1240</v>
      </c>
      <c r="B1939" s="187" t="s">
        <v>1241</v>
      </c>
      <c r="C1939" s="185" t="e">
        <f>IF(COUNTIFS(#REF!,#REF!&amp;"??")&gt;0,SUMIFS(C$4:C$2174,#REF!,#REF!&amp;"??"),SUMIFS(#REF!,#REF!,#REF!))</f>
        <v>#REF!</v>
      </c>
      <c r="D1939" s="174">
        <v>0</v>
      </c>
      <c r="E1939" s="174">
        <v>0</v>
      </c>
      <c r="F1939" s="174" t="e">
        <f>IF(COUNTIFS(#REF!,#REF!&amp;"??")&gt;0,SUMIFS(F$4:F$2174,#REF!,#REF!&amp;"??"),SUMIFS(#REF!,#REF!,#REF!))</f>
        <v>#REF!</v>
      </c>
      <c r="G1939" s="175">
        <f t="shared" ref="G1939:G1984" si="66">IF(E1939=0,0,F1939/E1939)</f>
        <v>0</v>
      </c>
      <c r="H1939" s="175">
        <f t="shared" ref="H1939:H1984" si="67">IF(D1939=0,0,F1939/D1939)</f>
        <v>0</v>
      </c>
      <c r="I1939" s="188"/>
    </row>
    <row r="1940" spans="1:9" s="68" customFormat="1" ht="18" hidden="1" customHeight="1">
      <c r="A1940" s="146" t="s">
        <v>1240</v>
      </c>
      <c r="B1940" s="187" t="s">
        <v>1679</v>
      </c>
      <c r="C1940" s="185" t="e">
        <f>IF(COUNTIFS(#REF!,#REF!&amp;"??")&gt;0,SUMIFS(C$4:C$2174,#REF!,#REF!&amp;"??"),SUMIFS(#REF!,#REF!,#REF!))</f>
        <v>#REF!</v>
      </c>
      <c r="D1940" s="174">
        <v>0</v>
      </c>
      <c r="E1940" s="174">
        <v>0</v>
      </c>
      <c r="F1940" s="174" t="e">
        <f>IF(COUNTIFS(#REF!,#REF!&amp;"??")&gt;0,SUMIFS(F$4:F$2174,#REF!,#REF!&amp;"??"),SUMIFS(#REF!,#REF!,#REF!))</f>
        <v>#REF!</v>
      </c>
      <c r="G1940" s="175">
        <f t="shared" si="66"/>
        <v>0</v>
      </c>
      <c r="H1940" s="175">
        <f t="shared" si="67"/>
        <v>0</v>
      </c>
      <c r="I1940" s="188"/>
    </row>
    <row r="1941" spans="1:9" s="68" customFormat="1" ht="18" hidden="1" customHeight="1">
      <c r="A1941" s="146" t="s">
        <v>1240</v>
      </c>
      <c r="B1941" s="187" t="s">
        <v>1680</v>
      </c>
      <c r="C1941" s="185" t="e">
        <f>IF(COUNTIFS(#REF!,#REF!&amp;"??")&gt;0,SUMIFS(C$4:C$2174,#REF!,#REF!&amp;"??"),SUMIFS(#REF!,#REF!,#REF!))</f>
        <v>#REF!</v>
      </c>
      <c r="D1941" s="174">
        <v>0</v>
      </c>
      <c r="E1941" s="174">
        <v>0</v>
      </c>
      <c r="F1941" s="174" t="e">
        <f>IF(COUNTIFS(#REF!,#REF!&amp;"??")&gt;0,SUMIFS(F$4:F$2174,#REF!,#REF!&amp;"??"),SUMIFS(#REF!,#REF!,#REF!))</f>
        <v>#REF!</v>
      </c>
      <c r="G1941" s="175">
        <f t="shared" si="66"/>
        <v>0</v>
      </c>
      <c r="H1941" s="175">
        <f t="shared" si="67"/>
        <v>0</v>
      </c>
      <c r="I1941" s="188"/>
    </row>
    <row r="1942" spans="1:9" s="68" customFormat="1" ht="18" hidden="1" customHeight="1">
      <c r="A1942" s="146" t="s">
        <v>1240</v>
      </c>
      <c r="B1942" s="187" t="s">
        <v>1681</v>
      </c>
      <c r="C1942" s="185" t="e">
        <f>IF(COUNTIFS(#REF!,#REF!&amp;"??")&gt;0,SUMIFS(C$4:C$2174,#REF!,#REF!&amp;"??"),SUMIFS(#REF!,#REF!,#REF!))</f>
        <v>#REF!</v>
      </c>
      <c r="D1942" s="174">
        <v>0</v>
      </c>
      <c r="E1942" s="174">
        <v>0</v>
      </c>
      <c r="F1942" s="174" t="e">
        <f>IF(COUNTIFS(#REF!,#REF!&amp;"??")&gt;0,SUMIFS(F$4:F$2174,#REF!,#REF!&amp;"??"),SUMIFS(#REF!,#REF!,#REF!))</f>
        <v>#REF!</v>
      </c>
      <c r="G1942" s="175">
        <f t="shared" si="66"/>
        <v>0</v>
      </c>
      <c r="H1942" s="175">
        <f t="shared" si="67"/>
        <v>0</v>
      </c>
      <c r="I1942" s="188"/>
    </row>
    <row r="1943" spans="1:9" s="68" customFormat="1" ht="18" hidden="1" customHeight="1">
      <c r="A1943" s="146" t="s">
        <v>1240</v>
      </c>
      <c r="B1943" s="187" t="s">
        <v>1682</v>
      </c>
      <c r="C1943" s="185" t="e">
        <f>IF(COUNTIFS(#REF!,#REF!&amp;"??")&gt;0,SUMIFS(C$4:C$2174,#REF!,#REF!&amp;"??"),SUMIFS(#REF!,#REF!,#REF!))</f>
        <v>#REF!</v>
      </c>
      <c r="D1943" s="174">
        <v>0</v>
      </c>
      <c r="E1943" s="174">
        <v>0</v>
      </c>
      <c r="F1943" s="174" t="e">
        <f>IF(COUNTIFS(#REF!,#REF!&amp;"??")&gt;0,SUMIFS(F$4:F$2174,#REF!,#REF!&amp;"??"),SUMIFS(#REF!,#REF!,#REF!))</f>
        <v>#REF!</v>
      </c>
      <c r="G1943" s="175">
        <f t="shared" si="66"/>
        <v>0</v>
      </c>
      <c r="H1943" s="175">
        <f t="shared" si="67"/>
        <v>0</v>
      </c>
      <c r="I1943" s="188"/>
    </row>
    <row r="1944" spans="1:9" s="68" customFormat="1" ht="18" hidden="1" customHeight="1">
      <c r="A1944" s="146" t="s">
        <v>1240</v>
      </c>
      <c r="B1944" s="187" t="s">
        <v>1683</v>
      </c>
      <c r="C1944" s="185" t="e">
        <f>IF(COUNTIFS(#REF!,#REF!&amp;"??")&gt;0,SUMIFS(C$4:C$2174,#REF!,#REF!&amp;"??"),SUMIFS(#REF!,#REF!,#REF!))</f>
        <v>#REF!</v>
      </c>
      <c r="D1944" s="174">
        <v>0</v>
      </c>
      <c r="E1944" s="174">
        <v>0</v>
      </c>
      <c r="F1944" s="174" t="e">
        <f>IF(COUNTIFS(#REF!,#REF!&amp;"??")&gt;0,SUMIFS(F$4:F$2174,#REF!,#REF!&amp;"??"),SUMIFS(#REF!,#REF!,#REF!))</f>
        <v>#REF!</v>
      </c>
      <c r="G1944" s="175">
        <f t="shared" si="66"/>
        <v>0</v>
      </c>
      <c r="H1944" s="175">
        <f t="shared" si="67"/>
        <v>0</v>
      </c>
      <c r="I1944" s="188"/>
    </row>
    <row r="1945" spans="1:9" s="68" customFormat="1" ht="18" hidden="1" customHeight="1">
      <c r="A1945" s="146" t="s">
        <v>1240</v>
      </c>
      <c r="B1945" s="187" t="s">
        <v>1255</v>
      </c>
      <c r="C1945" s="185" t="e">
        <f>IF(COUNTIFS(#REF!,#REF!&amp;"??")&gt;0,SUMIFS(C$4:C$2174,#REF!,#REF!&amp;"??"),SUMIFS(#REF!,#REF!,#REF!))</f>
        <v>#REF!</v>
      </c>
      <c r="D1945" s="174">
        <v>0</v>
      </c>
      <c r="E1945" s="174">
        <v>0</v>
      </c>
      <c r="F1945" s="174" t="e">
        <f>IF(COUNTIFS(#REF!,#REF!&amp;"??")&gt;0,SUMIFS(F$4:F$2174,#REF!,#REF!&amp;"??"),SUMIFS(#REF!,#REF!,#REF!))</f>
        <v>#REF!</v>
      </c>
      <c r="G1945" s="175">
        <f t="shared" si="66"/>
        <v>0</v>
      </c>
      <c r="H1945" s="175">
        <f t="shared" si="67"/>
        <v>0</v>
      </c>
      <c r="I1945" s="188"/>
    </row>
    <row r="1946" spans="1:9" s="68" customFormat="1" ht="18" hidden="1" customHeight="1">
      <c r="A1946" s="146" t="s">
        <v>1240</v>
      </c>
      <c r="B1946" s="187" t="s">
        <v>1256</v>
      </c>
      <c r="C1946" s="185" t="e">
        <f>IF(COUNTIFS(#REF!,#REF!&amp;"??")&gt;0,SUMIFS(C$4:C$2174,#REF!,#REF!&amp;"??"),SUMIFS(#REF!,#REF!,#REF!))</f>
        <v>#REF!</v>
      </c>
      <c r="D1946" s="174">
        <v>0</v>
      </c>
      <c r="E1946" s="174">
        <v>0</v>
      </c>
      <c r="F1946" s="174" t="e">
        <f>IF(COUNTIFS(#REF!,#REF!&amp;"??")&gt;0,SUMIFS(F$4:F$2174,#REF!,#REF!&amp;"??"),SUMIFS(#REF!,#REF!,#REF!))</f>
        <v>#REF!</v>
      </c>
      <c r="G1946" s="175">
        <f t="shared" si="66"/>
        <v>0</v>
      </c>
      <c r="H1946" s="175">
        <f t="shared" si="67"/>
        <v>0</v>
      </c>
      <c r="I1946" s="188"/>
    </row>
    <row r="1947" spans="1:9" s="68" customFormat="1" ht="18" hidden="1" customHeight="1">
      <c r="A1947" s="146" t="s">
        <v>1240</v>
      </c>
      <c r="B1947" s="187" t="s">
        <v>1241</v>
      </c>
      <c r="C1947" s="185" t="e">
        <f>IF(COUNTIFS(#REF!,#REF!&amp;"??")&gt;0,SUMIFS(C$4:C$2174,#REF!,#REF!&amp;"??"),SUMIFS(#REF!,#REF!,#REF!))</f>
        <v>#REF!</v>
      </c>
      <c r="D1947" s="174">
        <v>0</v>
      </c>
      <c r="E1947" s="174">
        <v>0</v>
      </c>
      <c r="F1947" s="174" t="e">
        <f>IF(COUNTIFS(#REF!,#REF!&amp;"??")&gt;0,SUMIFS(F$4:F$2174,#REF!,#REF!&amp;"??"),SUMIFS(#REF!,#REF!,#REF!))</f>
        <v>#REF!</v>
      </c>
      <c r="G1947" s="175">
        <f t="shared" si="66"/>
        <v>0</v>
      </c>
      <c r="H1947" s="175">
        <f t="shared" si="67"/>
        <v>0</v>
      </c>
      <c r="I1947" s="188"/>
    </row>
    <row r="1948" spans="1:9" s="68" customFormat="1" ht="18" hidden="1" customHeight="1">
      <c r="A1948" s="146" t="s">
        <v>1240</v>
      </c>
      <c r="B1948" s="187" t="s">
        <v>1684</v>
      </c>
      <c r="C1948" s="185" t="e">
        <f>IF(COUNTIFS(#REF!,#REF!&amp;"??")&gt;0,SUMIFS(C$4:C$2174,#REF!,#REF!&amp;"??"),SUMIFS(#REF!,#REF!,#REF!))</f>
        <v>#REF!</v>
      </c>
      <c r="D1948" s="174">
        <v>0</v>
      </c>
      <c r="E1948" s="174">
        <v>0</v>
      </c>
      <c r="F1948" s="174" t="e">
        <f>IF(COUNTIFS(#REF!,#REF!&amp;"??")&gt;0,SUMIFS(F$4:F$2174,#REF!,#REF!&amp;"??"),SUMIFS(#REF!,#REF!,#REF!))</f>
        <v>#REF!</v>
      </c>
      <c r="G1948" s="175">
        <f t="shared" si="66"/>
        <v>0</v>
      </c>
      <c r="H1948" s="175">
        <f t="shared" si="67"/>
        <v>0</v>
      </c>
      <c r="I1948" s="188"/>
    </row>
    <row r="1949" spans="1:9" s="68" customFormat="1" ht="18" hidden="1" customHeight="1">
      <c r="A1949" s="146" t="s">
        <v>1240</v>
      </c>
      <c r="B1949" s="187" t="s">
        <v>1685</v>
      </c>
      <c r="C1949" s="185" t="e">
        <f>IF(COUNTIFS(#REF!,#REF!&amp;"??")&gt;0,SUMIFS(C$4:C$2174,#REF!,#REF!&amp;"??"),SUMIFS(#REF!,#REF!,#REF!))</f>
        <v>#REF!</v>
      </c>
      <c r="D1949" s="174">
        <v>0</v>
      </c>
      <c r="E1949" s="174">
        <v>0</v>
      </c>
      <c r="F1949" s="174" t="e">
        <f>IF(COUNTIFS(#REF!,#REF!&amp;"??")&gt;0,SUMIFS(F$4:F$2174,#REF!,#REF!&amp;"??"),SUMIFS(#REF!,#REF!,#REF!))</f>
        <v>#REF!</v>
      </c>
      <c r="G1949" s="175">
        <f t="shared" si="66"/>
        <v>0</v>
      </c>
      <c r="H1949" s="175">
        <f t="shared" si="67"/>
        <v>0</v>
      </c>
      <c r="I1949" s="188"/>
    </row>
    <row r="1950" spans="1:9" s="68" customFormat="1" ht="18" hidden="1" customHeight="1">
      <c r="A1950" s="146" t="s">
        <v>1240</v>
      </c>
      <c r="B1950" s="187" t="s">
        <v>1686</v>
      </c>
      <c r="C1950" s="185" t="e">
        <f>IF(COUNTIFS(#REF!,#REF!&amp;"??")&gt;0,SUMIFS(C$4:C$2174,#REF!,#REF!&amp;"??"),SUMIFS(#REF!,#REF!,#REF!))</f>
        <v>#REF!</v>
      </c>
      <c r="D1950" s="174">
        <v>0</v>
      </c>
      <c r="E1950" s="174">
        <v>0</v>
      </c>
      <c r="F1950" s="174" t="e">
        <f>IF(COUNTIFS(#REF!,#REF!&amp;"??")&gt;0,SUMIFS(F$4:F$2174,#REF!,#REF!&amp;"??"),SUMIFS(#REF!,#REF!,#REF!))</f>
        <v>#REF!</v>
      </c>
      <c r="G1950" s="175">
        <f t="shared" si="66"/>
        <v>0</v>
      </c>
      <c r="H1950" s="175">
        <f t="shared" si="67"/>
        <v>0</v>
      </c>
      <c r="I1950" s="188"/>
    </row>
    <row r="1951" spans="1:9" s="68" customFormat="1" ht="18" hidden="1" customHeight="1">
      <c r="A1951" s="146" t="s">
        <v>1240</v>
      </c>
      <c r="B1951" s="187" t="s">
        <v>1687</v>
      </c>
      <c r="C1951" s="185" t="e">
        <f>IF(COUNTIFS(#REF!,#REF!&amp;"??")&gt;0,SUMIFS(C$4:C$2174,#REF!,#REF!&amp;"??"),SUMIFS(#REF!,#REF!,#REF!))</f>
        <v>#REF!</v>
      </c>
      <c r="D1951" s="174">
        <v>0</v>
      </c>
      <c r="E1951" s="174">
        <v>0</v>
      </c>
      <c r="F1951" s="174" t="e">
        <f>IF(COUNTIFS(#REF!,#REF!&amp;"??")&gt;0,SUMIFS(F$4:F$2174,#REF!,#REF!&amp;"??"),SUMIFS(#REF!,#REF!,#REF!))</f>
        <v>#REF!</v>
      </c>
      <c r="G1951" s="175">
        <f t="shared" si="66"/>
        <v>0</v>
      </c>
      <c r="H1951" s="175">
        <f t="shared" si="67"/>
        <v>0</v>
      </c>
      <c r="I1951" s="188"/>
    </row>
    <row r="1952" spans="1:9" s="68" customFormat="1" ht="18" hidden="1" customHeight="1">
      <c r="A1952" s="146" t="s">
        <v>1240</v>
      </c>
      <c r="B1952" s="187" t="s">
        <v>1688</v>
      </c>
      <c r="C1952" s="185" t="e">
        <f>IF(COUNTIFS(#REF!,#REF!&amp;"??")&gt;0,SUMIFS(C$4:C$2174,#REF!,#REF!&amp;"??"),SUMIFS(#REF!,#REF!,#REF!))</f>
        <v>#REF!</v>
      </c>
      <c r="D1952" s="174">
        <v>0</v>
      </c>
      <c r="E1952" s="174">
        <v>0</v>
      </c>
      <c r="F1952" s="174" t="e">
        <f>IF(COUNTIFS(#REF!,#REF!&amp;"??")&gt;0,SUMIFS(F$4:F$2174,#REF!,#REF!&amp;"??"),SUMIFS(#REF!,#REF!,#REF!))</f>
        <v>#REF!</v>
      </c>
      <c r="G1952" s="175">
        <f t="shared" si="66"/>
        <v>0</v>
      </c>
      <c r="H1952" s="175">
        <f t="shared" si="67"/>
        <v>0</v>
      </c>
      <c r="I1952" s="188"/>
    </row>
    <row r="1953" spans="1:9" s="68" customFormat="1" ht="18" hidden="1" customHeight="1">
      <c r="A1953" s="146" t="s">
        <v>1240</v>
      </c>
      <c r="B1953" s="187" t="s">
        <v>1689</v>
      </c>
      <c r="C1953" s="185" t="e">
        <f>IF(COUNTIFS(#REF!,#REF!&amp;"??")&gt;0,SUMIFS(C$4:C$2174,#REF!,#REF!&amp;"??"),SUMIFS(#REF!,#REF!,#REF!))</f>
        <v>#REF!</v>
      </c>
      <c r="D1953" s="174">
        <v>0</v>
      </c>
      <c r="E1953" s="174">
        <v>0</v>
      </c>
      <c r="F1953" s="174" t="e">
        <f>IF(COUNTIFS(#REF!,#REF!&amp;"??")&gt;0,SUMIFS(F$4:F$2174,#REF!,#REF!&amp;"??"),SUMIFS(#REF!,#REF!,#REF!))</f>
        <v>#REF!</v>
      </c>
      <c r="G1953" s="175">
        <f t="shared" si="66"/>
        <v>0</v>
      </c>
      <c r="H1953" s="175">
        <f t="shared" si="67"/>
        <v>0</v>
      </c>
      <c r="I1953" s="188"/>
    </row>
    <row r="1954" spans="1:9" s="68" customFormat="1" ht="18" hidden="1" customHeight="1">
      <c r="A1954" s="146" t="s">
        <v>1240</v>
      </c>
      <c r="B1954" s="187" t="s">
        <v>1690</v>
      </c>
      <c r="C1954" s="185" t="e">
        <f>IF(COUNTIFS(#REF!,#REF!&amp;"??")&gt;0,SUMIFS(C$4:C$2174,#REF!,#REF!&amp;"??"),SUMIFS(#REF!,#REF!,#REF!))</f>
        <v>#REF!</v>
      </c>
      <c r="D1954" s="174">
        <v>0</v>
      </c>
      <c r="E1954" s="174">
        <v>0</v>
      </c>
      <c r="F1954" s="174" t="e">
        <f>IF(COUNTIFS(#REF!,#REF!&amp;"??")&gt;0,SUMIFS(F$4:F$2174,#REF!,#REF!&amp;"??"),SUMIFS(#REF!,#REF!,#REF!))</f>
        <v>#REF!</v>
      </c>
      <c r="G1954" s="175">
        <f t="shared" si="66"/>
        <v>0</v>
      </c>
      <c r="H1954" s="175">
        <f t="shared" si="67"/>
        <v>0</v>
      </c>
      <c r="I1954" s="188"/>
    </row>
    <row r="1955" spans="1:9" s="68" customFormat="1" ht="18" hidden="1" customHeight="1">
      <c r="A1955" s="146" t="s">
        <v>1240</v>
      </c>
      <c r="B1955" s="187" t="s">
        <v>1691</v>
      </c>
      <c r="C1955" s="185" t="e">
        <f>IF(COUNTIFS(#REF!,#REF!&amp;"??")&gt;0,SUMIFS(C$4:C$2174,#REF!,#REF!&amp;"??"),SUMIFS(#REF!,#REF!,#REF!))</f>
        <v>#REF!</v>
      </c>
      <c r="D1955" s="174">
        <v>0</v>
      </c>
      <c r="E1955" s="174">
        <v>0</v>
      </c>
      <c r="F1955" s="174" t="e">
        <f>IF(COUNTIFS(#REF!,#REF!&amp;"??")&gt;0,SUMIFS(F$4:F$2174,#REF!,#REF!&amp;"??"),SUMIFS(#REF!,#REF!,#REF!))</f>
        <v>#REF!</v>
      </c>
      <c r="G1955" s="175">
        <f t="shared" si="66"/>
        <v>0</v>
      </c>
      <c r="H1955" s="175">
        <f t="shared" si="67"/>
        <v>0</v>
      </c>
      <c r="I1955" s="188"/>
    </row>
    <row r="1956" spans="1:9" s="68" customFormat="1" ht="18" hidden="1" customHeight="1">
      <c r="A1956" s="146" t="s">
        <v>1240</v>
      </c>
      <c r="B1956" s="187" t="s">
        <v>1255</v>
      </c>
      <c r="C1956" s="185" t="e">
        <f>IF(COUNTIFS(#REF!,#REF!&amp;"??")&gt;0,SUMIFS(C$4:C$2174,#REF!,#REF!&amp;"??"),SUMIFS(#REF!,#REF!,#REF!))</f>
        <v>#REF!</v>
      </c>
      <c r="D1956" s="174">
        <v>0</v>
      </c>
      <c r="E1956" s="174">
        <v>0</v>
      </c>
      <c r="F1956" s="174" t="e">
        <f>IF(COUNTIFS(#REF!,#REF!&amp;"??")&gt;0,SUMIFS(F$4:F$2174,#REF!,#REF!&amp;"??"),SUMIFS(#REF!,#REF!,#REF!))</f>
        <v>#REF!</v>
      </c>
      <c r="G1956" s="175">
        <f t="shared" si="66"/>
        <v>0</v>
      </c>
      <c r="H1956" s="175">
        <f t="shared" si="67"/>
        <v>0</v>
      </c>
      <c r="I1956" s="188"/>
    </row>
    <row r="1957" spans="1:9" s="68" customFormat="1" ht="18" hidden="1" customHeight="1">
      <c r="A1957" s="146" t="s">
        <v>1240</v>
      </c>
      <c r="B1957" s="187" t="s">
        <v>1256</v>
      </c>
      <c r="C1957" s="185" t="e">
        <f>IF(COUNTIFS(#REF!,#REF!&amp;"??")&gt;0,SUMIFS(C$4:C$2174,#REF!,#REF!&amp;"??"),SUMIFS(#REF!,#REF!,#REF!))</f>
        <v>#REF!</v>
      </c>
      <c r="D1957" s="174">
        <v>0</v>
      </c>
      <c r="E1957" s="174">
        <v>0</v>
      </c>
      <c r="F1957" s="174" t="e">
        <f>IF(COUNTIFS(#REF!,#REF!&amp;"??")&gt;0,SUMIFS(F$4:F$2174,#REF!,#REF!&amp;"??"),SUMIFS(#REF!,#REF!,#REF!))</f>
        <v>#REF!</v>
      </c>
      <c r="G1957" s="175">
        <f t="shared" si="66"/>
        <v>0</v>
      </c>
      <c r="H1957" s="175">
        <f t="shared" si="67"/>
        <v>0</v>
      </c>
      <c r="I1957" s="188"/>
    </row>
    <row r="1958" spans="1:9" s="68" customFormat="1" ht="18" hidden="1" customHeight="1">
      <c r="A1958" s="146" t="s">
        <v>1240</v>
      </c>
      <c r="B1958" s="187" t="s">
        <v>1241</v>
      </c>
      <c r="C1958" s="185" t="e">
        <f>IF(COUNTIFS(#REF!,#REF!&amp;"??")&gt;0,SUMIFS(C$4:C$2174,#REF!,#REF!&amp;"??"),SUMIFS(#REF!,#REF!,#REF!))</f>
        <v>#REF!</v>
      </c>
      <c r="D1958" s="174">
        <v>0</v>
      </c>
      <c r="E1958" s="174">
        <v>0</v>
      </c>
      <c r="F1958" s="174" t="e">
        <f>IF(COUNTIFS(#REF!,#REF!&amp;"??")&gt;0,SUMIFS(F$4:F$2174,#REF!,#REF!&amp;"??"),SUMIFS(#REF!,#REF!,#REF!))</f>
        <v>#REF!</v>
      </c>
      <c r="G1958" s="175">
        <f t="shared" si="66"/>
        <v>0</v>
      </c>
      <c r="H1958" s="175">
        <f t="shared" si="67"/>
        <v>0</v>
      </c>
      <c r="I1958" s="188"/>
    </row>
    <row r="1959" spans="1:9" s="68" customFormat="1" ht="18" hidden="1" customHeight="1">
      <c r="A1959" s="146" t="s">
        <v>1240</v>
      </c>
      <c r="B1959" s="187" t="s">
        <v>1682</v>
      </c>
      <c r="C1959" s="185" t="e">
        <f>IF(COUNTIFS(#REF!,#REF!&amp;"??")&gt;0,SUMIFS(C$4:C$2174,#REF!,#REF!&amp;"??"),SUMIFS(#REF!,#REF!,#REF!))</f>
        <v>#REF!</v>
      </c>
      <c r="D1959" s="174">
        <v>0</v>
      </c>
      <c r="E1959" s="174">
        <v>0</v>
      </c>
      <c r="F1959" s="174" t="e">
        <f>IF(COUNTIFS(#REF!,#REF!&amp;"??")&gt;0,SUMIFS(F$4:F$2174,#REF!,#REF!&amp;"??"),SUMIFS(#REF!,#REF!,#REF!))</f>
        <v>#REF!</v>
      </c>
      <c r="G1959" s="175">
        <f t="shared" si="66"/>
        <v>0</v>
      </c>
      <c r="H1959" s="175">
        <f t="shared" si="67"/>
        <v>0</v>
      </c>
      <c r="I1959" s="188"/>
    </row>
    <row r="1960" spans="1:9" s="68" customFormat="1" ht="18" hidden="1" customHeight="1">
      <c r="A1960" s="146" t="s">
        <v>1240</v>
      </c>
      <c r="B1960" s="187" t="s">
        <v>1692</v>
      </c>
      <c r="C1960" s="185" t="e">
        <f>IF(COUNTIFS(#REF!,#REF!&amp;"??")&gt;0,SUMIFS(C$4:C$2174,#REF!,#REF!&amp;"??"),SUMIFS(#REF!,#REF!,#REF!))</f>
        <v>#REF!</v>
      </c>
      <c r="D1960" s="174">
        <v>0</v>
      </c>
      <c r="E1960" s="174">
        <v>0</v>
      </c>
      <c r="F1960" s="174" t="e">
        <f>IF(COUNTIFS(#REF!,#REF!&amp;"??")&gt;0,SUMIFS(F$4:F$2174,#REF!,#REF!&amp;"??"),SUMIFS(#REF!,#REF!,#REF!))</f>
        <v>#REF!</v>
      </c>
      <c r="G1960" s="175">
        <f t="shared" si="66"/>
        <v>0</v>
      </c>
      <c r="H1960" s="175">
        <f t="shared" si="67"/>
        <v>0</v>
      </c>
      <c r="I1960" s="188"/>
    </row>
    <row r="1961" spans="1:9" s="68" customFormat="1" ht="18" hidden="1" customHeight="1">
      <c r="A1961" s="146" t="s">
        <v>1240</v>
      </c>
      <c r="B1961" s="187" t="s">
        <v>1693</v>
      </c>
      <c r="C1961" s="185" t="e">
        <f>IF(COUNTIFS(#REF!,#REF!&amp;"??")&gt;0,SUMIFS(C$4:C$2174,#REF!,#REF!&amp;"??"),SUMIFS(#REF!,#REF!,#REF!))</f>
        <v>#REF!</v>
      </c>
      <c r="D1961" s="174">
        <v>0</v>
      </c>
      <c r="E1961" s="174">
        <v>0</v>
      </c>
      <c r="F1961" s="174" t="e">
        <f>IF(COUNTIFS(#REF!,#REF!&amp;"??")&gt;0,SUMIFS(F$4:F$2174,#REF!,#REF!&amp;"??"),SUMIFS(#REF!,#REF!,#REF!))</f>
        <v>#REF!</v>
      </c>
      <c r="G1961" s="175">
        <f t="shared" si="66"/>
        <v>0</v>
      </c>
      <c r="H1961" s="175">
        <f t="shared" si="67"/>
        <v>0</v>
      </c>
      <c r="I1961" s="188"/>
    </row>
    <row r="1962" spans="1:9" s="68" customFormat="1" ht="18" hidden="1" customHeight="1">
      <c r="A1962" s="146" t="s">
        <v>1240</v>
      </c>
      <c r="B1962" s="187" t="s">
        <v>1694</v>
      </c>
      <c r="C1962" s="185" t="e">
        <f>IF(COUNTIFS(#REF!,#REF!&amp;"??")&gt;0,SUMIFS(C$4:C$2174,#REF!,#REF!&amp;"??"),SUMIFS(#REF!,#REF!,#REF!))</f>
        <v>#REF!</v>
      </c>
      <c r="D1962" s="174">
        <v>0</v>
      </c>
      <c r="E1962" s="174">
        <v>0</v>
      </c>
      <c r="F1962" s="174" t="e">
        <f>IF(COUNTIFS(#REF!,#REF!&amp;"??")&gt;0,SUMIFS(F$4:F$2174,#REF!,#REF!&amp;"??"),SUMIFS(#REF!,#REF!,#REF!))</f>
        <v>#REF!</v>
      </c>
      <c r="G1962" s="175">
        <f t="shared" si="66"/>
        <v>0</v>
      </c>
      <c r="H1962" s="175">
        <f t="shared" si="67"/>
        <v>0</v>
      </c>
      <c r="I1962" s="188"/>
    </row>
    <row r="1963" spans="1:9" s="68" customFormat="1" ht="18" hidden="1" customHeight="1">
      <c r="A1963" s="146" t="s">
        <v>1240</v>
      </c>
      <c r="B1963" s="187" t="s">
        <v>1695</v>
      </c>
      <c r="C1963" s="185" t="e">
        <f>IF(COUNTIFS(#REF!,#REF!&amp;"??")&gt;0,SUMIFS(C$4:C$2174,#REF!,#REF!&amp;"??"),SUMIFS(#REF!,#REF!,#REF!))</f>
        <v>#REF!</v>
      </c>
      <c r="D1963" s="174">
        <v>0</v>
      </c>
      <c r="E1963" s="174">
        <v>0</v>
      </c>
      <c r="F1963" s="174" t="e">
        <f>IF(COUNTIFS(#REF!,#REF!&amp;"??")&gt;0,SUMIFS(F$4:F$2174,#REF!,#REF!&amp;"??"),SUMIFS(#REF!,#REF!,#REF!))</f>
        <v>#REF!</v>
      </c>
      <c r="G1963" s="175">
        <f t="shared" si="66"/>
        <v>0</v>
      </c>
      <c r="H1963" s="175">
        <f t="shared" si="67"/>
        <v>0</v>
      </c>
      <c r="I1963" s="188"/>
    </row>
    <row r="1964" spans="1:9" s="68" customFormat="1" ht="18" hidden="1" customHeight="1">
      <c r="A1964" s="146" t="s">
        <v>1240</v>
      </c>
      <c r="B1964" s="187" t="s">
        <v>1696</v>
      </c>
      <c r="C1964" s="185" t="e">
        <f>IF(COUNTIFS(#REF!,#REF!&amp;"??")&gt;0,SUMIFS(C$4:C$2174,#REF!,#REF!&amp;"??"),SUMIFS(#REF!,#REF!,#REF!))</f>
        <v>#REF!</v>
      </c>
      <c r="D1964" s="174">
        <v>0</v>
      </c>
      <c r="E1964" s="174">
        <v>0</v>
      </c>
      <c r="F1964" s="174" t="e">
        <f>IF(COUNTIFS(#REF!,#REF!&amp;"??")&gt;0,SUMIFS(F$4:F$2174,#REF!,#REF!&amp;"??"),SUMIFS(#REF!,#REF!,#REF!))</f>
        <v>#REF!</v>
      </c>
      <c r="G1964" s="175">
        <f t="shared" si="66"/>
        <v>0</v>
      </c>
      <c r="H1964" s="175">
        <f t="shared" si="67"/>
        <v>0</v>
      </c>
      <c r="I1964" s="188"/>
    </row>
    <row r="1965" spans="1:9" s="68" customFormat="1" ht="18" hidden="1" customHeight="1">
      <c r="A1965" s="146" t="s">
        <v>1240</v>
      </c>
      <c r="B1965" s="187" t="s">
        <v>1241</v>
      </c>
      <c r="C1965" s="185" t="e">
        <f>IF(COUNTIFS(#REF!,#REF!&amp;"??")&gt;0,SUMIFS(C$4:C$2174,#REF!,#REF!&amp;"??"),SUMIFS(#REF!,#REF!,#REF!))</f>
        <v>#REF!</v>
      </c>
      <c r="D1965" s="174">
        <v>0</v>
      </c>
      <c r="E1965" s="174">
        <v>0</v>
      </c>
      <c r="F1965" s="174" t="e">
        <f>IF(COUNTIFS(#REF!,#REF!&amp;"??")&gt;0,SUMIFS(F$4:F$2174,#REF!,#REF!&amp;"??"),SUMIFS(#REF!,#REF!,#REF!))</f>
        <v>#REF!</v>
      </c>
      <c r="G1965" s="175">
        <f t="shared" si="66"/>
        <v>0</v>
      </c>
      <c r="H1965" s="175">
        <f t="shared" si="67"/>
        <v>0</v>
      </c>
      <c r="I1965" s="188"/>
    </row>
    <row r="1966" spans="1:9" s="68" customFormat="1" ht="18" hidden="1" customHeight="1">
      <c r="A1966" s="146" t="s">
        <v>1240</v>
      </c>
      <c r="B1966" s="187" t="s">
        <v>1697</v>
      </c>
      <c r="C1966" s="185" t="e">
        <f>IF(COUNTIFS(#REF!,#REF!&amp;"??")&gt;0,SUMIFS(C$4:C$2174,#REF!,#REF!&amp;"??"),SUMIFS(#REF!,#REF!,#REF!))</f>
        <v>#REF!</v>
      </c>
      <c r="D1966" s="174">
        <v>0</v>
      </c>
      <c r="E1966" s="174">
        <v>0</v>
      </c>
      <c r="F1966" s="174" t="e">
        <f>IF(COUNTIFS(#REF!,#REF!&amp;"??")&gt;0,SUMIFS(F$4:F$2174,#REF!,#REF!&amp;"??"),SUMIFS(#REF!,#REF!,#REF!))</f>
        <v>#REF!</v>
      </c>
      <c r="G1966" s="175">
        <f t="shared" si="66"/>
        <v>0</v>
      </c>
      <c r="H1966" s="175">
        <f t="shared" si="67"/>
        <v>0</v>
      </c>
      <c r="I1966" s="188"/>
    </row>
    <row r="1967" spans="1:9" s="68" customFormat="1" ht="18" hidden="1" customHeight="1">
      <c r="A1967" s="146" t="s">
        <v>1240</v>
      </c>
      <c r="B1967" s="187" t="s">
        <v>1698</v>
      </c>
      <c r="C1967" s="185" t="e">
        <f>IF(COUNTIFS(#REF!,#REF!&amp;"??")&gt;0,SUMIFS(C$4:C$2174,#REF!,#REF!&amp;"??"),SUMIFS(#REF!,#REF!,#REF!))</f>
        <v>#REF!</v>
      </c>
      <c r="D1967" s="174">
        <v>0</v>
      </c>
      <c r="E1967" s="174">
        <v>0</v>
      </c>
      <c r="F1967" s="174" t="e">
        <f>IF(COUNTIFS(#REF!,#REF!&amp;"??")&gt;0,SUMIFS(F$4:F$2174,#REF!,#REF!&amp;"??"),SUMIFS(#REF!,#REF!,#REF!))</f>
        <v>#REF!</v>
      </c>
      <c r="G1967" s="175">
        <f t="shared" si="66"/>
        <v>0</v>
      </c>
      <c r="H1967" s="175">
        <f t="shared" si="67"/>
        <v>0</v>
      </c>
      <c r="I1967" s="188"/>
    </row>
    <row r="1968" spans="1:9" s="68" customFormat="1" ht="18" hidden="1" customHeight="1">
      <c r="A1968" s="146" t="s">
        <v>1240</v>
      </c>
      <c r="B1968" s="187" t="s">
        <v>1699</v>
      </c>
      <c r="C1968" s="185" t="e">
        <f>IF(COUNTIFS(#REF!,#REF!&amp;"??")&gt;0,SUMIFS(C$4:C$2174,#REF!,#REF!&amp;"??"),SUMIFS(#REF!,#REF!,#REF!))</f>
        <v>#REF!</v>
      </c>
      <c r="D1968" s="174">
        <v>0</v>
      </c>
      <c r="E1968" s="174">
        <v>0</v>
      </c>
      <c r="F1968" s="174" t="e">
        <f>IF(COUNTIFS(#REF!,#REF!&amp;"??")&gt;0,SUMIFS(F$4:F$2174,#REF!,#REF!&amp;"??"),SUMIFS(#REF!,#REF!,#REF!))</f>
        <v>#REF!</v>
      </c>
      <c r="G1968" s="175">
        <f t="shared" si="66"/>
        <v>0</v>
      </c>
      <c r="H1968" s="175">
        <f t="shared" si="67"/>
        <v>0</v>
      </c>
      <c r="I1968" s="188"/>
    </row>
    <row r="1969" spans="1:9" s="68" customFormat="1" ht="18" hidden="1" customHeight="1">
      <c r="A1969" s="146" t="s">
        <v>1240</v>
      </c>
      <c r="B1969" s="187" t="s">
        <v>1700</v>
      </c>
      <c r="C1969" s="185" t="e">
        <f>IF(COUNTIFS(#REF!,#REF!&amp;"??")&gt;0,SUMIFS(C$4:C$2174,#REF!,#REF!&amp;"??"),SUMIFS(#REF!,#REF!,#REF!))</f>
        <v>#REF!</v>
      </c>
      <c r="D1969" s="174">
        <v>0</v>
      </c>
      <c r="E1969" s="174">
        <v>0</v>
      </c>
      <c r="F1969" s="174" t="e">
        <f>IF(COUNTIFS(#REF!,#REF!&amp;"??")&gt;0,SUMIFS(F$4:F$2174,#REF!,#REF!&amp;"??"),SUMIFS(#REF!,#REF!,#REF!))</f>
        <v>#REF!</v>
      </c>
      <c r="G1969" s="175">
        <f t="shared" si="66"/>
        <v>0</v>
      </c>
      <c r="H1969" s="175">
        <f t="shared" si="67"/>
        <v>0</v>
      </c>
      <c r="I1969" s="188"/>
    </row>
    <row r="1970" spans="1:9" s="68" customFormat="1" ht="18" hidden="1" customHeight="1">
      <c r="A1970" s="146" t="s">
        <v>1240</v>
      </c>
      <c r="B1970" s="187" t="s">
        <v>1701</v>
      </c>
      <c r="C1970" s="185" t="e">
        <f>IF(COUNTIFS(#REF!,#REF!&amp;"??")&gt;0,SUMIFS(C$4:C$2174,#REF!,#REF!&amp;"??"),SUMIFS(#REF!,#REF!,#REF!))</f>
        <v>#REF!</v>
      </c>
      <c r="D1970" s="174">
        <v>0</v>
      </c>
      <c r="E1970" s="174">
        <v>0</v>
      </c>
      <c r="F1970" s="174" t="e">
        <f>IF(COUNTIFS(#REF!,#REF!&amp;"??")&gt;0,SUMIFS(F$4:F$2174,#REF!,#REF!&amp;"??"),SUMIFS(#REF!,#REF!,#REF!))</f>
        <v>#REF!</v>
      </c>
      <c r="G1970" s="175">
        <f t="shared" si="66"/>
        <v>0</v>
      </c>
      <c r="H1970" s="175">
        <f t="shared" si="67"/>
        <v>0</v>
      </c>
      <c r="I1970" s="188"/>
    </row>
    <row r="1971" spans="1:9" s="68" customFormat="1" ht="18" hidden="1" customHeight="1">
      <c r="A1971" s="146" t="s">
        <v>1240</v>
      </c>
      <c r="B1971" s="187" t="s">
        <v>1255</v>
      </c>
      <c r="C1971" s="185" t="e">
        <f>IF(COUNTIFS(#REF!,#REF!&amp;"??")&gt;0,SUMIFS(C$4:C$2174,#REF!,#REF!&amp;"??"),SUMIFS(#REF!,#REF!,#REF!))</f>
        <v>#REF!</v>
      </c>
      <c r="D1971" s="174">
        <v>0</v>
      </c>
      <c r="E1971" s="174">
        <v>0</v>
      </c>
      <c r="F1971" s="174" t="e">
        <f>IF(COUNTIFS(#REF!,#REF!&amp;"??")&gt;0,SUMIFS(F$4:F$2174,#REF!,#REF!&amp;"??"),SUMIFS(#REF!,#REF!,#REF!))</f>
        <v>#REF!</v>
      </c>
      <c r="G1971" s="175">
        <f t="shared" si="66"/>
        <v>0</v>
      </c>
      <c r="H1971" s="175">
        <f t="shared" si="67"/>
        <v>0</v>
      </c>
      <c r="I1971" s="188"/>
    </row>
    <row r="1972" spans="1:9" s="68" customFormat="1" ht="18" hidden="1" customHeight="1">
      <c r="A1972" s="146" t="s">
        <v>1240</v>
      </c>
      <c r="B1972" s="187" t="s">
        <v>1256</v>
      </c>
      <c r="C1972" s="185" t="e">
        <f>IF(COUNTIFS(#REF!,#REF!&amp;"??")&gt;0,SUMIFS(C$4:C$2174,#REF!,#REF!&amp;"??"),SUMIFS(#REF!,#REF!,#REF!))</f>
        <v>#REF!</v>
      </c>
      <c r="D1972" s="174">
        <v>0</v>
      </c>
      <c r="E1972" s="174">
        <v>0</v>
      </c>
      <c r="F1972" s="174" t="e">
        <f>IF(COUNTIFS(#REF!,#REF!&amp;"??")&gt;0,SUMIFS(F$4:F$2174,#REF!,#REF!&amp;"??"),SUMIFS(#REF!,#REF!,#REF!))</f>
        <v>#REF!</v>
      </c>
      <c r="G1972" s="175">
        <f t="shared" si="66"/>
        <v>0</v>
      </c>
      <c r="H1972" s="175">
        <f t="shared" si="67"/>
        <v>0</v>
      </c>
      <c r="I1972" s="188"/>
    </row>
    <row r="1973" spans="1:9" s="68" customFormat="1" ht="18" hidden="1" customHeight="1">
      <c r="A1973" s="146" t="s">
        <v>1240</v>
      </c>
      <c r="B1973" s="187" t="s">
        <v>1241</v>
      </c>
      <c r="C1973" s="185" t="e">
        <f>IF(COUNTIFS(#REF!,#REF!&amp;"??")&gt;0,SUMIFS(C$4:C$2174,#REF!,#REF!&amp;"??"),SUMIFS(#REF!,#REF!,#REF!))</f>
        <v>#REF!</v>
      </c>
      <c r="D1973" s="174">
        <v>0</v>
      </c>
      <c r="E1973" s="174">
        <v>0</v>
      </c>
      <c r="F1973" s="174" t="e">
        <f>IF(COUNTIFS(#REF!,#REF!&amp;"??")&gt;0,SUMIFS(F$4:F$2174,#REF!,#REF!&amp;"??"),SUMIFS(#REF!,#REF!,#REF!))</f>
        <v>#REF!</v>
      </c>
      <c r="G1973" s="175">
        <f t="shared" si="66"/>
        <v>0</v>
      </c>
      <c r="H1973" s="175">
        <f t="shared" si="67"/>
        <v>0</v>
      </c>
      <c r="I1973" s="188"/>
    </row>
    <row r="1974" spans="1:9" s="68" customFormat="1" ht="18" hidden="1" customHeight="1">
      <c r="A1974" s="146" t="s">
        <v>1240</v>
      </c>
      <c r="B1974" s="187" t="s">
        <v>1702</v>
      </c>
      <c r="C1974" s="185" t="e">
        <f>IF(COUNTIFS(#REF!,#REF!&amp;"??")&gt;0,SUMIFS(C$4:C$2174,#REF!,#REF!&amp;"??"),SUMIFS(#REF!,#REF!,#REF!))</f>
        <v>#REF!</v>
      </c>
      <c r="D1974" s="174">
        <v>0</v>
      </c>
      <c r="E1974" s="174">
        <v>0</v>
      </c>
      <c r="F1974" s="174" t="e">
        <f>IF(COUNTIFS(#REF!,#REF!&amp;"??")&gt;0,SUMIFS(F$4:F$2174,#REF!,#REF!&amp;"??"),SUMIFS(#REF!,#REF!,#REF!))</f>
        <v>#REF!</v>
      </c>
      <c r="G1974" s="175">
        <f t="shared" si="66"/>
        <v>0</v>
      </c>
      <c r="H1974" s="175">
        <f t="shared" si="67"/>
        <v>0</v>
      </c>
      <c r="I1974" s="188"/>
    </row>
    <row r="1975" spans="1:9" s="68" customFormat="1" ht="18" hidden="1" customHeight="1">
      <c r="A1975" s="146" t="s">
        <v>1240</v>
      </c>
      <c r="B1975" s="187" t="s">
        <v>1703</v>
      </c>
      <c r="C1975" s="185" t="e">
        <f>IF(COUNTIFS(#REF!,#REF!&amp;"??")&gt;0,SUMIFS(C$4:C$2174,#REF!,#REF!&amp;"??"),SUMIFS(#REF!,#REF!,#REF!))</f>
        <v>#REF!</v>
      </c>
      <c r="D1975" s="174">
        <v>0</v>
      </c>
      <c r="E1975" s="174">
        <v>0</v>
      </c>
      <c r="F1975" s="174" t="e">
        <f>IF(COUNTIFS(#REF!,#REF!&amp;"??")&gt;0,SUMIFS(F$4:F$2174,#REF!,#REF!&amp;"??"),SUMIFS(#REF!,#REF!,#REF!))</f>
        <v>#REF!</v>
      </c>
      <c r="G1975" s="175">
        <f t="shared" si="66"/>
        <v>0</v>
      </c>
      <c r="H1975" s="175">
        <f t="shared" si="67"/>
        <v>0</v>
      </c>
      <c r="I1975" s="188"/>
    </row>
    <row r="1976" spans="1:9" s="68" customFormat="1" ht="18" hidden="1" customHeight="1">
      <c r="A1976" s="146" t="s">
        <v>1240</v>
      </c>
      <c r="B1976" s="187" t="s">
        <v>1704</v>
      </c>
      <c r="C1976" s="185" t="e">
        <f>IF(COUNTIFS(#REF!,#REF!&amp;"??")&gt;0,SUMIFS(C$4:C$2174,#REF!,#REF!&amp;"??"),SUMIFS(#REF!,#REF!,#REF!))</f>
        <v>#REF!</v>
      </c>
      <c r="D1976" s="174">
        <v>0</v>
      </c>
      <c r="E1976" s="174">
        <v>0</v>
      </c>
      <c r="F1976" s="174" t="e">
        <f>IF(COUNTIFS(#REF!,#REF!&amp;"??")&gt;0,SUMIFS(F$4:F$2174,#REF!,#REF!&amp;"??"),SUMIFS(#REF!,#REF!,#REF!))</f>
        <v>#REF!</v>
      </c>
      <c r="G1976" s="175">
        <f t="shared" si="66"/>
        <v>0</v>
      </c>
      <c r="H1976" s="175">
        <f t="shared" si="67"/>
        <v>0</v>
      </c>
      <c r="I1976" s="188"/>
    </row>
    <row r="1977" spans="1:9" s="68" customFormat="1" ht="18" hidden="1" customHeight="1">
      <c r="A1977" s="146" t="s">
        <v>1240</v>
      </c>
      <c r="B1977" s="187" t="s">
        <v>1705</v>
      </c>
      <c r="C1977" s="185" t="e">
        <f>IF(COUNTIFS(#REF!,#REF!&amp;"??")&gt;0,SUMIFS(C$4:C$2174,#REF!,#REF!&amp;"??"),SUMIFS(#REF!,#REF!,#REF!))</f>
        <v>#REF!</v>
      </c>
      <c r="D1977" s="174">
        <v>0</v>
      </c>
      <c r="E1977" s="174">
        <v>0</v>
      </c>
      <c r="F1977" s="174" t="e">
        <f>IF(COUNTIFS(#REF!,#REF!&amp;"??")&gt;0,SUMIFS(F$4:F$2174,#REF!,#REF!&amp;"??"),SUMIFS(#REF!,#REF!,#REF!))</f>
        <v>#REF!</v>
      </c>
      <c r="G1977" s="175">
        <f t="shared" si="66"/>
        <v>0</v>
      </c>
      <c r="H1977" s="175">
        <f t="shared" si="67"/>
        <v>0</v>
      </c>
      <c r="I1977" s="188"/>
    </row>
    <row r="1978" spans="1:9" s="68" customFormat="1" ht="18" hidden="1" customHeight="1">
      <c r="A1978" s="146" t="s">
        <v>1240</v>
      </c>
      <c r="B1978" s="187" t="s">
        <v>1706</v>
      </c>
      <c r="C1978" s="185" t="e">
        <f>IF(COUNTIFS(#REF!,#REF!&amp;"??")&gt;0,SUMIFS(C$4:C$2174,#REF!,#REF!&amp;"??"),SUMIFS(#REF!,#REF!,#REF!))</f>
        <v>#REF!</v>
      </c>
      <c r="D1978" s="174">
        <v>0</v>
      </c>
      <c r="E1978" s="174">
        <v>0</v>
      </c>
      <c r="F1978" s="174" t="e">
        <f>IF(COUNTIFS(#REF!,#REF!&amp;"??")&gt;0,SUMIFS(F$4:F$2174,#REF!,#REF!&amp;"??"),SUMIFS(#REF!,#REF!,#REF!))</f>
        <v>#REF!</v>
      </c>
      <c r="G1978" s="175">
        <f t="shared" si="66"/>
        <v>0</v>
      </c>
      <c r="H1978" s="175">
        <f t="shared" si="67"/>
        <v>0</v>
      </c>
      <c r="I1978" s="188"/>
    </row>
    <row r="1979" spans="1:9" s="68" customFormat="1" ht="18" hidden="1" customHeight="1">
      <c r="A1979" s="146" t="s">
        <v>1240</v>
      </c>
      <c r="B1979" s="187" t="s">
        <v>1707</v>
      </c>
      <c r="C1979" s="185" t="e">
        <f>IF(COUNTIFS(#REF!,#REF!&amp;"??")&gt;0,SUMIFS(C$4:C$2174,#REF!,#REF!&amp;"??"),SUMIFS(#REF!,#REF!,#REF!))</f>
        <v>#REF!</v>
      </c>
      <c r="D1979" s="174">
        <v>0</v>
      </c>
      <c r="E1979" s="174">
        <v>0</v>
      </c>
      <c r="F1979" s="174" t="e">
        <f>IF(COUNTIFS(#REF!,#REF!&amp;"??")&gt;0,SUMIFS(F$4:F$2174,#REF!,#REF!&amp;"??"),SUMIFS(#REF!,#REF!,#REF!))</f>
        <v>#REF!</v>
      </c>
      <c r="G1979" s="175">
        <f t="shared" si="66"/>
        <v>0</v>
      </c>
      <c r="H1979" s="175">
        <f t="shared" si="67"/>
        <v>0</v>
      </c>
      <c r="I1979" s="188"/>
    </row>
    <row r="1980" spans="1:9" s="68" customFormat="1" ht="18" hidden="1" customHeight="1">
      <c r="A1980" s="146" t="s">
        <v>1240</v>
      </c>
      <c r="B1980" s="187" t="s">
        <v>1708</v>
      </c>
      <c r="C1980" s="185" t="e">
        <f>IF(COUNTIFS(#REF!,#REF!&amp;"??")&gt;0,SUMIFS(C$4:C$2174,#REF!,#REF!&amp;"??"),SUMIFS(#REF!,#REF!,#REF!))</f>
        <v>#REF!</v>
      </c>
      <c r="D1980" s="174">
        <v>0</v>
      </c>
      <c r="E1980" s="174">
        <v>0</v>
      </c>
      <c r="F1980" s="174" t="e">
        <f>IF(COUNTIFS(#REF!,#REF!&amp;"??")&gt;0,SUMIFS(F$4:F$2174,#REF!,#REF!&amp;"??"),SUMIFS(#REF!,#REF!,#REF!))</f>
        <v>#REF!</v>
      </c>
      <c r="G1980" s="175">
        <f t="shared" si="66"/>
        <v>0</v>
      </c>
      <c r="H1980" s="175">
        <f t="shared" si="67"/>
        <v>0</v>
      </c>
      <c r="I1980" s="188"/>
    </row>
    <row r="1981" spans="1:9" s="68" customFormat="1" ht="18" hidden="1" customHeight="1">
      <c r="A1981" s="146" t="s">
        <v>1240</v>
      </c>
      <c r="B1981" s="187" t="s">
        <v>1709</v>
      </c>
      <c r="C1981" s="185" t="e">
        <f>IF(COUNTIFS(#REF!,#REF!&amp;"??")&gt;0,SUMIFS(C$4:C$2174,#REF!,#REF!&amp;"??"),SUMIFS(#REF!,#REF!,#REF!))</f>
        <v>#REF!</v>
      </c>
      <c r="D1981" s="174">
        <v>0</v>
      </c>
      <c r="E1981" s="174">
        <v>0</v>
      </c>
      <c r="F1981" s="174" t="e">
        <f>IF(COUNTIFS(#REF!,#REF!&amp;"??")&gt;0,SUMIFS(F$4:F$2174,#REF!,#REF!&amp;"??"),SUMIFS(#REF!,#REF!,#REF!))</f>
        <v>#REF!</v>
      </c>
      <c r="G1981" s="175">
        <f t="shared" si="66"/>
        <v>0</v>
      </c>
      <c r="H1981" s="175">
        <f t="shared" si="67"/>
        <v>0</v>
      </c>
      <c r="I1981" s="188"/>
    </row>
    <row r="1982" spans="1:9" s="68" customFormat="1" ht="18" hidden="1" customHeight="1">
      <c r="A1982" s="146" t="s">
        <v>1240</v>
      </c>
      <c r="B1982" s="187" t="s">
        <v>1710</v>
      </c>
      <c r="C1982" s="185" t="e">
        <f>IF(COUNTIFS(#REF!,#REF!&amp;"??")&gt;0,SUMIFS(C$4:C$2174,#REF!,#REF!&amp;"??"),SUMIFS(#REF!,#REF!,#REF!))</f>
        <v>#REF!</v>
      </c>
      <c r="D1982" s="174">
        <v>0</v>
      </c>
      <c r="E1982" s="174">
        <v>0</v>
      </c>
      <c r="F1982" s="174" t="e">
        <f>IF(COUNTIFS(#REF!,#REF!&amp;"??")&gt;0,SUMIFS(F$4:F$2174,#REF!,#REF!&amp;"??"),SUMIFS(#REF!,#REF!,#REF!))</f>
        <v>#REF!</v>
      </c>
      <c r="G1982" s="175">
        <f t="shared" si="66"/>
        <v>0</v>
      </c>
      <c r="H1982" s="175">
        <f t="shared" si="67"/>
        <v>0</v>
      </c>
      <c r="I1982" s="188"/>
    </row>
    <row r="1983" spans="1:9" s="68" customFormat="1" ht="18" hidden="1" customHeight="1">
      <c r="A1983" s="146" t="s">
        <v>1240</v>
      </c>
      <c r="B1983" s="187" t="s">
        <v>1711</v>
      </c>
      <c r="C1983" s="185" t="e">
        <f>IF(COUNTIFS(#REF!,#REF!&amp;"??")&gt;0,SUMIFS(C$4:C$2174,#REF!,#REF!&amp;"??"),SUMIFS(#REF!,#REF!,#REF!))</f>
        <v>#REF!</v>
      </c>
      <c r="D1983" s="174">
        <v>0</v>
      </c>
      <c r="E1983" s="174">
        <v>0</v>
      </c>
      <c r="F1983" s="174" t="e">
        <f>IF(COUNTIFS(#REF!,#REF!&amp;"??")&gt;0,SUMIFS(F$4:F$2174,#REF!,#REF!&amp;"??"),SUMIFS(#REF!,#REF!,#REF!))</f>
        <v>#REF!</v>
      </c>
      <c r="G1983" s="175">
        <f t="shared" si="66"/>
        <v>0</v>
      </c>
      <c r="H1983" s="175">
        <f t="shared" si="67"/>
        <v>0</v>
      </c>
      <c r="I1983" s="188"/>
    </row>
    <row r="1984" spans="1:9" s="68" customFormat="1" ht="18" hidden="1" customHeight="1">
      <c r="A1984" s="146" t="s">
        <v>1240</v>
      </c>
      <c r="B1984" s="187" t="s">
        <v>1712</v>
      </c>
      <c r="C1984" s="185" t="e">
        <f>IF(COUNTIFS(#REF!,#REF!&amp;"??")&gt;0,SUMIFS(C$4:C$2174,#REF!,#REF!&amp;"??"),SUMIFS(#REF!,#REF!,#REF!))</f>
        <v>#REF!</v>
      </c>
      <c r="D1984" s="174">
        <v>0</v>
      </c>
      <c r="E1984" s="174">
        <v>0</v>
      </c>
      <c r="F1984" s="174" t="e">
        <f>IF(COUNTIFS(#REF!,#REF!&amp;"??")&gt;0,SUMIFS(F$4:F$2174,#REF!,#REF!&amp;"??"),SUMIFS(#REF!,#REF!,#REF!))</f>
        <v>#REF!</v>
      </c>
      <c r="G1984" s="175">
        <f t="shared" si="66"/>
        <v>0</v>
      </c>
      <c r="H1984" s="175">
        <f t="shared" si="67"/>
        <v>0</v>
      </c>
      <c r="I1984" s="188"/>
    </row>
    <row r="1985" spans="1:9" s="68" customFormat="1" ht="18" hidden="1" customHeight="1">
      <c r="A1985" s="146" t="s">
        <v>1240</v>
      </c>
      <c r="B1985" s="187" t="s">
        <v>1255</v>
      </c>
      <c r="C1985" s="185" t="e">
        <f>IF(COUNTIFS(#REF!,#REF!&amp;"??")&gt;0,SUMIFS(C$4:C$2174,#REF!,#REF!&amp;"??"),SUMIFS(#REF!,#REF!,#REF!))</f>
        <v>#REF!</v>
      </c>
      <c r="D1985" s="174">
        <v>0</v>
      </c>
      <c r="E1985" s="174">
        <v>0</v>
      </c>
      <c r="F1985" s="174" t="e">
        <f>IF(COUNTIFS(#REF!,#REF!&amp;"??")&gt;0,SUMIFS(F$4:F$2174,#REF!,#REF!&amp;"??"),SUMIFS(#REF!,#REF!,#REF!))</f>
        <v>#REF!</v>
      </c>
      <c r="G1985" s="175">
        <f t="shared" ref="G1985:G2014" si="68">IF(E1985=0,0,F1985/E1985)</f>
        <v>0</v>
      </c>
      <c r="H1985" s="175">
        <f t="shared" ref="H1985:H2014" si="69">IF(D1985=0,0,F1985/D1985)</f>
        <v>0</v>
      </c>
      <c r="I1985" s="188"/>
    </row>
    <row r="1986" spans="1:9" s="68" customFormat="1" ht="18" hidden="1" customHeight="1">
      <c r="A1986" s="146" t="s">
        <v>1240</v>
      </c>
      <c r="B1986" s="187" t="s">
        <v>1256</v>
      </c>
      <c r="C1986" s="185" t="e">
        <f>IF(COUNTIFS(#REF!,#REF!&amp;"??")&gt;0,SUMIFS(C$4:C$2174,#REF!,#REF!&amp;"??"),SUMIFS(#REF!,#REF!,#REF!))</f>
        <v>#REF!</v>
      </c>
      <c r="D1986" s="174">
        <v>0</v>
      </c>
      <c r="E1986" s="174">
        <v>0</v>
      </c>
      <c r="F1986" s="174" t="e">
        <f>IF(COUNTIFS(#REF!,#REF!&amp;"??")&gt;0,SUMIFS(F$4:F$2174,#REF!,#REF!&amp;"??"),SUMIFS(#REF!,#REF!,#REF!))</f>
        <v>#REF!</v>
      </c>
      <c r="G1986" s="175">
        <f t="shared" si="68"/>
        <v>0</v>
      </c>
      <c r="H1986" s="175">
        <f t="shared" si="69"/>
        <v>0</v>
      </c>
      <c r="I1986" s="188"/>
    </row>
    <row r="1987" spans="1:9" s="68" customFormat="1" ht="18" hidden="1" customHeight="1">
      <c r="A1987" s="146" t="s">
        <v>1240</v>
      </c>
      <c r="B1987" s="187" t="s">
        <v>1241</v>
      </c>
      <c r="C1987" s="185" t="e">
        <f>IF(COUNTIFS(#REF!,#REF!&amp;"??")&gt;0,SUMIFS(C$4:C$2174,#REF!,#REF!&amp;"??"),SUMIFS(#REF!,#REF!,#REF!))</f>
        <v>#REF!</v>
      </c>
      <c r="D1987" s="174">
        <v>0</v>
      </c>
      <c r="E1987" s="174">
        <v>0</v>
      </c>
      <c r="F1987" s="174" t="e">
        <f>IF(COUNTIFS(#REF!,#REF!&amp;"??")&gt;0,SUMIFS(F$4:F$2174,#REF!,#REF!&amp;"??"),SUMIFS(#REF!,#REF!,#REF!))</f>
        <v>#REF!</v>
      </c>
      <c r="G1987" s="175">
        <f t="shared" si="68"/>
        <v>0</v>
      </c>
      <c r="H1987" s="175">
        <f t="shared" si="69"/>
        <v>0</v>
      </c>
      <c r="I1987" s="188"/>
    </row>
    <row r="1988" spans="1:9" s="68" customFormat="1" ht="18" hidden="1" customHeight="1">
      <c r="A1988" s="146" t="s">
        <v>1240</v>
      </c>
      <c r="B1988" s="187" t="s">
        <v>1713</v>
      </c>
      <c r="C1988" s="185" t="e">
        <f>IF(COUNTIFS(#REF!,#REF!&amp;"??")&gt;0,SUMIFS(C$4:C$2174,#REF!,#REF!&amp;"??"),SUMIFS(#REF!,#REF!,#REF!))</f>
        <v>#REF!</v>
      </c>
      <c r="D1988" s="174">
        <v>0</v>
      </c>
      <c r="E1988" s="174">
        <v>0</v>
      </c>
      <c r="F1988" s="174" t="e">
        <f>IF(COUNTIFS(#REF!,#REF!&amp;"??")&gt;0,SUMIFS(F$4:F$2174,#REF!,#REF!&amp;"??"),SUMIFS(#REF!,#REF!,#REF!))</f>
        <v>#REF!</v>
      </c>
      <c r="G1988" s="175">
        <f t="shared" si="68"/>
        <v>0</v>
      </c>
      <c r="H1988" s="175">
        <f t="shared" si="69"/>
        <v>0</v>
      </c>
      <c r="I1988" s="188"/>
    </row>
    <row r="1989" spans="1:9" s="68" customFormat="1" ht="18" hidden="1" customHeight="1">
      <c r="A1989" s="146" t="s">
        <v>1240</v>
      </c>
      <c r="B1989" s="187" t="s">
        <v>1714</v>
      </c>
      <c r="C1989" s="185" t="e">
        <f>IF(COUNTIFS(#REF!,#REF!&amp;"??")&gt;0,SUMIFS(C$4:C$2174,#REF!,#REF!&amp;"??"),SUMIFS(#REF!,#REF!,#REF!))</f>
        <v>#REF!</v>
      </c>
      <c r="D1989" s="174">
        <v>0</v>
      </c>
      <c r="E1989" s="174">
        <v>0</v>
      </c>
      <c r="F1989" s="174" t="e">
        <f>IF(COUNTIFS(#REF!,#REF!&amp;"??")&gt;0,SUMIFS(F$4:F$2174,#REF!,#REF!&amp;"??"),SUMIFS(#REF!,#REF!,#REF!))</f>
        <v>#REF!</v>
      </c>
      <c r="G1989" s="175">
        <f t="shared" si="68"/>
        <v>0</v>
      </c>
      <c r="H1989" s="175">
        <f t="shared" si="69"/>
        <v>0</v>
      </c>
      <c r="I1989" s="188"/>
    </row>
    <row r="1990" spans="1:9" s="68" customFormat="1" ht="18" hidden="1" customHeight="1">
      <c r="A1990" s="146" t="s">
        <v>1240</v>
      </c>
      <c r="B1990" s="187" t="s">
        <v>1715</v>
      </c>
      <c r="C1990" s="185" t="e">
        <f>IF(COUNTIFS(#REF!,#REF!&amp;"??")&gt;0,SUMIFS(C$4:C$2174,#REF!,#REF!&amp;"??"),SUMIFS(#REF!,#REF!,#REF!))</f>
        <v>#REF!</v>
      </c>
      <c r="D1990" s="174">
        <v>0</v>
      </c>
      <c r="E1990" s="174">
        <v>0</v>
      </c>
      <c r="F1990" s="174" t="e">
        <f>IF(COUNTIFS(#REF!,#REF!&amp;"??")&gt;0,SUMIFS(F$4:F$2174,#REF!,#REF!&amp;"??"),SUMIFS(#REF!,#REF!,#REF!))</f>
        <v>#REF!</v>
      </c>
      <c r="G1990" s="175">
        <f t="shared" si="68"/>
        <v>0</v>
      </c>
      <c r="H1990" s="175">
        <f t="shared" si="69"/>
        <v>0</v>
      </c>
      <c r="I1990" s="188"/>
    </row>
    <row r="1991" spans="1:9" s="68" customFormat="1" ht="18" hidden="1" customHeight="1">
      <c r="A1991" s="146" t="s">
        <v>1240</v>
      </c>
      <c r="B1991" s="187" t="s">
        <v>1716</v>
      </c>
      <c r="C1991" s="185" t="e">
        <f>IF(COUNTIFS(#REF!,#REF!&amp;"??")&gt;0,SUMIFS(C$4:C$2174,#REF!,#REF!&amp;"??"),SUMIFS(#REF!,#REF!,#REF!))</f>
        <v>#REF!</v>
      </c>
      <c r="D1991" s="174">
        <v>0</v>
      </c>
      <c r="E1991" s="174">
        <v>0</v>
      </c>
      <c r="F1991" s="174" t="e">
        <f>IF(COUNTIFS(#REF!,#REF!&amp;"??")&gt;0,SUMIFS(F$4:F$2174,#REF!,#REF!&amp;"??"),SUMIFS(#REF!,#REF!,#REF!))</f>
        <v>#REF!</v>
      </c>
      <c r="G1991" s="175">
        <f t="shared" si="68"/>
        <v>0</v>
      </c>
      <c r="H1991" s="175">
        <f t="shared" si="69"/>
        <v>0</v>
      </c>
      <c r="I1991" s="188"/>
    </row>
    <row r="1992" spans="1:9" s="68" customFormat="1" ht="18" hidden="1" customHeight="1">
      <c r="A1992" s="146" t="s">
        <v>1240</v>
      </c>
      <c r="B1992" s="187" t="s">
        <v>1717</v>
      </c>
      <c r="C1992" s="185" t="e">
        <f>IF(COUNTIFS(#REF!,#REF!&amp;"??")&gt;0,SUMIFS(C$4:C$2174,#REF!,#REF!&amp;"??"),SUMIFS(#REF!,#REF!,#REF!))</f>
        <v>#REF!</v>
      </c>
      <c r="D1992" s="174">
        <v>0</v>
      </c>
      <c r="E1992" s="174">
        <v>0</v>
      </c>
      <c r="F1992" s="174" t="e">
        <f>IF(COUNTIFS(#REF!,#REF!&amp;"??")&gt;0,SUMIFS(F$4:F$2174,#REF!,#REF!&amp;"??"),SUMIFS(#REF!,#REF!,#REF!))</f>
        <v>#REF!</v>
      </c>
      <c r="G1992" s="175">
        <f t="shared" si="68"/>
        <v>0</v>
      </c>
      <c r="H1992" s="175">
        <f t="shared" si="69"/>
        <v>0</v>
      </c>
      <c r="I1992" s="188"/>
    </row>
    <row r="1993" spans="1:9" s="68" customFormat="1" ht="18" hidden="1" customHeight="1">
      <c r="A1993" s="146" t="s">
        <v>1240</v>
      </c>
      <c r="B1993" s="187" t="s">
        <v>1718</v>
      </c>
      <c r="C1993" s="185" t="e">
        <f>IF(COUNTIFS(#REF!,#REF!&amp;"??")&gt;0,SUMIFS(C$4:C$2174,#REF!,#REF!&amp;"??"),SUMIFS(#REF!,#REF!,#REF!))</f>
        <v>#REF!</v>
      </c>
      <c r="D1993" s="174">
        <v>0</v>
      </c>
      <c r="E1993" s="174">
        <v>0</v>
      </c>
      <c r="F1993" s="174" t="e">
        <f>IF(COUNTIFS(#REF!,#REF!&amp;"??")&gt;0,SUMIFS(F$4:F$2174,#REF!,#REF!&amp;"??"),SUMIFS(#REF!,#REF!,#REF!))</f>
        <v>#REF!</v>
      </c>
      <c r="G1993" s="175">
        <f t="shared" si="68"/>
        <v>0</v>
      </c>
      <c r="H1993" s="175">
        <f t="shared" si="69"/>
        <v>0</v>
      </c>
      <c r="I1993" s="188"/>
    </row>
    <row r="1994" spans="1:9" s="68" customFormat="1" ht="18" hidden="1" customHeight="1">
      <c r="A1994" s="146" t="s">
        <v>1240</v>
      </c>
      <c r="B1994" s="187" t="s">
        <v>1241</v>
      </c>
      <c r="C1994" s="185" t="e">
        <f>IF(COUNTIFS(#REF!,#REF!&amp;"??")&gt;0,SUMIFS(C$4:C$2174,#REF!,#REF!&amp;"??"),SUMIFS(#REF!,#REF!,#REF!))</f>
        <v>#REF!</v>
      </c>
      <c r="D1994" s="174">
        <v>0</v>
      </c>
      <c r="E1994" s="174">
        <v>0</v>
      </c>
      <c r="F1994" s="174" t="e">
        <f>IF(COUNTIFS(#REF!,#REF!&amp;"??")&gt;0,SUMIFS(F$4:F$2174,#REF!,#REF!&amp;"??"),SUMIFS(#REF!,#REF!,#REF!))</f>
        <v>#REF!</v>
      </c>
      <c r="G1994" s="175">
        <f t="shared" si="68"/>
        <v>0</v>
      </c>
      <c r="H1994" s="175">
        <f t="shared" si="69"/>
        <v>0</v>
      </c>
      <c r="I1994" s="188"/>
    </row>
    <row r="1995" spans="1:9" s="68" customFormat="1" ht="18" hidden="1" customHeight="1">
      <c r="A1995" s="146" t="s">
        <v>1240</v>
      </c>
      <c r="B1995" s="187" t="s">
        <v>1719</v>
      </c>
      <c r="C1995" s="185" t="e">
        <f>IF(COUNTIFS(#REF!,#REF!&amp;"??")&gt;0,SUMIFS(C$4:C$2174,#REF!,#REF!&amp;"??"),SUMIFS(#REF!,#REF!,#REF!))</f>
        <v>#REF!</v>
      </c>
      <c r="D1995" s="174">
        <v>0</v>
      </c>
      <c r="E1995" s="174">
        <v>0</v>
      </c>
      <c r="F1995" s="174" t="e">
        <f>IF(COUNTIFS(#REF!,#REF!&amp;"??")&gt;0,SUMIFS(F$4:F$2174,#REF!,#REF!&amp;"??"),SUMIFS(#REF!,#REF!,#REF!))</f>
        <v>#REF!</v>
      </c>
      <c r="G1995" s="175">
        <f t="shared" si="68"/>
        <v>0</v>
      </c>
      <c r="H1995" s="175">
        <f t="shared" si="69"/>
        <v>0</v>
      </c>
      <c r="I1995" s="188"/>
    </row>
    <row r="1996" spans="1:9" s="68" customFormat="1" ht="18" hidden="1" customHeight="1">
      <c r="A1996" s="146" t="s">
        <v>1240</v>
      </c>
      <c r="B1996" s="187" t="s">
        <v>1720</v>
      </c>
      <c r="C1996" s="185" t="e">
        <f>IF(COUNTIFS(#REF!,#REF!&amp;"??")&gt;0,SUMIFS(C$4:C$2174,#REF!,#REF!&amp;"??"),SUMIFS(#REF!,#REF!,#REF!))</f>
        <v>#REF!</v>
      </c>
      <c r="D1996" s="174">
        <v>0</v>
      </c>
      <c r="E1996" s="174">
        <v>0</v>
      </c>
      <c r="F1996" s="174" t="e">
        <f>IF(COUNTIFS(#REF!,#REF!&amp;"??")&gt;0,SUMIFS(F$4:F$2174,#REF!,#REF!&amp;"??"),SUMIFS(#REF!,#REF!,#REF!))</f>
        <v>#REF!</v>
      </c>
      <c r="G1996" s="175">
        <f t="shared" si="68"/>
        <v>0</v>
      </c>
      <c r="H1996" s="175">
        <f t="shared" si="69"/>
        <v>0</v>
      </c>
      <c r="I1996" s="188"/>
    </row>
    <row r="1997" spans="1:9" s="68" customFormat="1" ht="18" hidden="1" customHeight="1">
      <c r="A1997" s="146" t="s">
        <v>1240</v>
      </c>
      <c r="B1997" s="187" t="s">
        <v>1241</v>
      </c>
      <c r="C1997" s="185" t="e">
        <f>IF(COUNTIFS(#REF!,#REF!&amp;"??")&gt;0,SUMIFS(C$4:C$2174,#REF!,#REF!&amp;"??"),SUMIFS(#REF!,#REF!,#REF!))</f>
        <v>#REF!</v>
      </c>
      <c r="D1997" s="174">
        <v>0</v>
      </c>
      <c r="E1997" s="174">
        <v>0</v>
      </c>
      <c r="F1997" s="174" t="e">
        <f>IF(COUNTIFS(#REF!,#REF!&amp;"??")&gt;0,SUMIFS(F$4:F$2174,#REF!,#REF!&amp;"??"),SUMIFS(#REF!,#REF!,#REF!))</f>
        <v>#REF!</v>
      </c>
      <c r="G1997" s="175">
        <f t="shared" si="68"/>
        <v>0</v>
      </c>
      <c r="H1997" s="175">
        <f t="shared" si="69"/>
        <v>0</v>
      </c>
      <c r="I1997" s="188"/>
    </row>
    <row r="1998" spans="1:9" s="68" customFormat="1" ht="18" hidden="1" customHeight="1">
      <c r="A1998" s="146" t="s">
        <v>1240</v>
      </c>
      <c r="B1998" s="187" t="s">
        <v>1721</v>
      </c>
      <c r="C1998" s="185" t="e">
        <f>IF(COUNTIFS(#REF!,#REF!&amp;"??")&gt;0,SUMIFS(C$4:C$2174,#REF!,#REF!&amp;"??"),SUMIFS(#REF!,#REF!,#REF!))</f>
        <v>#REF!</v>
      </c>
      <c r="D1998" s="174">
        <v>0</v>
      </c>
      <c r="E1998" s="174">
        <v>0</v>
      </c>
      <c r="F1998" s="174" t="e">
        <f>IF(COUNTIFS(#REF!,#REF!&amp;"??")&gt;0,SUMIFS(F$4:F$2174,#REF!,#REF!&amp;"??"),SUMIFS(#REF!,#REF!,#REF!))</f>
        <v>#REF!</v>
      </c>
      <c r="G1998" s="175">
        <f t="shared" si="68"/>
        <v>0</v>
      </c>
      <c r="H1998" s="175">
        <f t="shared" si="69"/>
        <v>0</v>
      </c>
      <c r="I1998" s="188"/>
    </row>
    <row r="1999" spans="1:9" s="68" customFormat="1" ht="18" hidden="1" customHeight="1">
      <c r="A1999" s="146" t="s">
        <v>1240</v>
      </c>
      <c r="B1999" s="187" t="s">
        <v>1255</v>
      </c>
      <c r="C1999" s="185" t="e">
        <f>IF(COUNTIFS(#REF!,#REF!&amp;"??")&gt;0,SUMIFS(C$4:C$2174,#REF!,#REF!&amp;"??"),SUMIFS(#REF!,#REF!,#REF!))</f>
        <v>#REF!</v>
      </c>
      <c r="D1999" s="174">
        <v>0</v>
      </c>
      <c r="E1999" s="174">
        <v>0</v>
      </c>
      <c r="F1999" s="174" t="e">
        <f>IF(COUNTIFS(#REF!,#REF!&amp;"??")&gt;0,SUMIFS(F$4:F$2174,#REF!,#REF!&amp;"??"),SUMIFS(#REF!,#REF!,#REF!))</f>
        <v>#REF!</v>
      </c>
      <c r="G1999" s="175">
        <f t="shared" si="68"/>
        <v>0</v>
      </c>
      <c r="H1999" s="175">
        <f t="shared" si="69"/>
        <v>0</v>
      </c>
      <c r="I1999" s="188"/>
    </row>
    <row r="2000" spans="1:9" s="68" customFormat="1" ht="18" hidden="1" customHeight="1">
      <c r="A2000" s="146" t="s">
        <v>1240</v>
      </c>
      <c r="B2000" s="187" t="s">
        <v>1256</v>
      </c>
      <c r="C2000" s="185" t="e">
        <f>IF(COUNTIFS(#REF!,#REF!&amp;"??")&gt;0,SUMIFS(C$4:C$2174,#REF!,#REF!&amp;"??"),SUMIFS(#REF!,#REF!,#REF!))</f>
        <v>#REF!</v>
      </c>
      <c r="D2000" s="174">
        <v>0</v>
      </c>
      <c r="E2000" s="174">
        <v>0</v>
      </c>
      <c r="F2000" s="174" t="e">
        <f>IF(COUNTIFS(#REF!,#REF!&amp;"??")&gt;0,SUMIFS(F$4:F$2174,#REF!,#REF!&amp;"??"),SUMIFS(#REF!,#REF!,#REF!))</f>
        <v>#REF!</v>
      </c>
      <c r="G2000" s="175">
        <f t="shared" si="68"/>
        <v>0</v>
      </c>
      <c r="H2000" s="175">
        <f t="shared" si="69"/>
        <v>0</v>
      </c>
      <c r="I2000" s="188"/>
    </row>
    <row r="2001" spans="1:9" s="68" customFormat="1" ht="18" hidden="1" customHeight="1">
      <c r="A2001" s="146" t="s">
        <v>1240</v>
      </c>
      <c r="B2001" s="187" t="s">
        <v>1241</v>
      </c>
      <c r="C2001" s="185" t="e">
        <f>IF(COUNTIFS(#REF!,#REF!&amp;"??")&gt;0,SUMIFS(C$4:C$2174,#REF!,#REF!&amp;"??"),SUMIFS(#REF!,#REF!,#REF!))</f>
        <v>#REF!</v>
      </c>
      <c r="D2001" s="174">
        <v>0</v>
      </c>
      <c r="E2001" s="174">
        <v>0</v>
      </c>
      <c r="F2001" s="174" t="e">
        <f>IF(COUNTIFS(#REF!,#REF!&amp;"??")&gt;0,SUMIFS(F$4:F$2174,#REF!,#REF!&amp;"??"),SUMIFS(#REF!,#REF!,#REF!))</f>
        <v>#REF!</v>
      </c>
      <c r="G2001" s="175">
        <f t="shared" si="68"/>
        <v>0</v>
      </c>
      <c r="H2001" s="175">
        <f t="shared" si="69"/>
        <v>0</v>
      </c>
      <c r="I2001" s="188"/>
    </row>
    <row r="2002" spans="1:9" s="68" customFormat="1" ht="18" hidden="1" customHeight="1">
      <c r="A2002" s="146" t="s">
        <v>1240</v>
      </c>
      <c r="B2002" s="187" t="s">
        <v>1722</v>
      </c>
      <c r="C2002" s="185" t="e">
        <f>IF(COUNTIFS(#REF!,#REF!&amp;"??")&gt;0,SUMIFS(C$4:C$2174,#REF!,#REF!&amp;"??"),SUMIFS(#REF!,#REF!,#REF!))</f>
        <v>#REF!</v>
      </c>
      <c r="D2002" s="174">
        <v>0</v>
      </c>
      <c r="E2002" s="174">
        <v>0</v>
      </c>
      <c r="F2002" s="174" t="e">
        <f>IF(COUNTIFS(#REF!,#REF!&amp;"??")&gt;0,SUMIFS(F$4:F$2174,#REF!,#REF!&amp;"??"),SUMIFS(#REF!,#REF!,#REF!))</f>
        <v>#REF!</v>
      </c>
      <c r="G2002" s="175">
        <f t="shared" si="68"/>
        <v>0</v>
      </c>
      <c r="H2002" s="175">
        <f t="shared" si="69"/>
        <v>0</v>
      </c>
      <c r="I2002" s="188"/>
    </row>
    <row r="2003" spans="1:9" s="68" customFormat="1" ht="18" hidden="1" customHeight="1">
      <c r="A2003" s="146" t="s">
        <v>1240</v>
      </c>
      <c r="B2003" s="187" t="s">
        <v>1723</v>
      </c>
      <c r="C2003" s="185" t="e">
        <f>IF(COUNTIFS(#REF!,#REF!&amp;"??")&gt;0,SUMIFS(C$4:C$2174,#REF!,#REF!&amp;"??"),SUMIFS(#REF!,#REF!,#REF!))</f>
        <v>#REF!</v>
      </c>
      <c r="D2003" s="174">
        <v>0</v>
      </c>
      <c r="E2003" s="174">
        <v>0</v>
      </c>
      <c r="F2003" s="174" t="e">
        <f>IF(COUNTIFS(#REF!,#REF!&amp;"??")&gt;0,SUMIFS(F$4:F$2174,#REF!,#REF!&amp;"??"),SUMIFS(#REF!,#REF!,#REF!))</f>
        <v>#REF!</v>
      </c>
      <c r="G2003" s="175">
        <f t="shared" si="68"/>
        <v>0</v>
      </c>
      <c r="H2003" s="175">
        <f t="shared" si="69"/>
        <v>0</v>
      </c>
      <c r="I2003" s="188"/>
    </row>
    <row r="2004" spans="1:9" s="68" customFormat="1" ht="18" hidden="1" customHeight="1">
      <c r="A2004" s="146" t="s">
        <v>1240</v>
      </c>
      <c r="B2004" s="187" t="s">
        <v>1724</v>
      </c>
      <c r="C2004" s="185" t="e">
        <f>IF(COUNTIFS(#REF!,#REF!&amp;"??")&gt;0,SUMIFS(C$4:C$2174,#REF!,#REF!&amp;"??"),SUMIFS(#REF!,#REF!,#REF!))</f>
        <v>#REF!</v>
      </c>
      <c r="D2004" s="174">
        <v>0</v>
      </c>
      <c r="E2004" s="174">
        <v>0</v>
      </c>
      <c r="F2004" s="174" t="e">
        <f>IF(COUNTIFS(#REF!,#REF!&amp;"??")&gt;0,SUMIFS(F$4:F$2174,#REF!,#REF!&amp;"??"),SUMIFS(#REF!,#REF!,#REF!))</f>
        <v>#REF!</v>
      </c>
      <c r="G2004" s="175">
        <f t="shared" si="68"/>
        <v>0</v>
      </c>
      <c r="H2004" s="175">
        <f t="shared" si="69"/>
        <v>0</v>
      </c>
      <c r="I2004" s="188"/>
    </row>
    <row r="2005" spans="1:9" s="68" customFormat="1" ht="18" hidden="1" customHeight="1">
      <c r="A2005" s="146" t="s">
        <v>1240</v>
      </c>
      <c r="B2005" s="187" t="s">
        <v>1725</v>
      </c>
      <c r="C2005" s="185" t="e">
        <f>IF(COUNTIFS(#REF!,#REF!&amp;"??")&gt;0,SUMIFS(C$4:C$2174,#REF!,#REF!&amp;"??"),SUMIFS(#REF!,#REF!,#REF!))</f>
        <v>#REF!</v>
      </c>
      <c r="D2005" s="174">
        <v>0</v>
      </c>
      <c r="E2005" s="174">
        <v>0</v>
      </c>
      <c r="F2005" s="174" t="e">
        <f>IF(COUNTIFS(#REF!,#REF!&amp;"??")&gt;0,SUMIFS(F$4:F$2174,#REF!,#REF!&amp;"??"),SUMIFS(#REF!,#REF!,#REF!))</f>
        <v>#REF!</v>
      </c>
      <c r="G2005" s="175">
        <f t="shared" si="68"/>
        <v>0</v>
      </c>
      <c r="H2005" s="175">
        <f t="shared" si="69"/>
        <v>0</v>
      </c>
      <c r="I2005" s="188"/>
    </row>
    <row r="2006" spans="1:9" s="68" customFormat="1" ht="18" hidden="1" customHeight="1">
      <c r="A2006" s="146" t="s">
        <v>1240</v>
      </c>
      <c r="B2006" s="187" t="s">
        <v>1726</v>
      </c>
      <c r="C2006" s="185" t="e">
        <f>IF(COUNTIFS(#REF!,#REF!&amp;"??")&gt;0,SUMIFS(C$4:C$2174,#REF!,#REF!&amp;"??"),SUMIFS(#REF!,#REF!,#REF!))</f>
        <v>#REF!</v>
      </c>
      <c r="D2006" s="174">
        <v>0</v>
      </c>
      <c r="E2006" s="174">
        <v>0</v>
      </c>
      <c r="F2006" s="174" t="e">
        <f>IF(COUNTIFS(#REF!,#REF!&amp;"??")&gt;0,SUMIFS(F$4:F$2174,#REF!,#REF!&amp;"??"),SUMIFS(#REF!,#REF!,#REF!))</f>
        <v>#REF!</v>
      </c>
      <c r="G2006" s="175">
        <f t="shared" si="68"/>
        <v>0</v>
      </c>
      <c r="H2006" s="175">
        <f t="shared" si="69"/>
        <v>0</v>
      </c>
      <c r="I2006" s="188"/>
    </row>
    <row r="2007" spans="1:9" s="68" customFormat="1" ht="18" hidden="1" customHeight="1">
      <c r="A2007" s="146" t="s">
        <v>1240</v>
      </c>
      <c r="B2007" s="187" t="s">
        <v>1727</v>
      </c>
      <c r="C2007" s="185" t="e">
        <f>IF(COUNTIFS(#REF!,#REF!&amp;"??")&gt;0,SUMIFS(C$4:C$2174,#REF!,#REF!&amp;"??"),SUMIFS(#REF!,#REF!,#REF!))</f>
        <v>#REF!</v>
      </c>
      <c r="D2007" s="174">
        <v>0</v>
      </c>
      <c r="E2007" s="174">
        <v>0</v>
      </c>
      <c r="F2007" s="174" t="e">
        <f>IF(COUNTIFS(#REF!,#REF!&amp;"??")&gt;0,SUMIFS(F$4:F$2174,#REF!,#REF!&amp;"??"),SUMIFS(#REF!,#REF!,#REF!))</f>
        <v>#REF!</v>
      </c>
      <c r="G2007" s="175">
        <f t="shared" si="68"/>
        <v>0</v>
      </c>
      <c r="H2007" s="175">
        <f t="shared" si="69"/>
        <v>0</v>
      </c>
      <c r="I2007" s="188"/>
    </row>
    <row r="2008" spans="1:9" s="68" customFormat="1" ht="18" hidden="1" customHeight="1">
      <c r="A2008" s="146" t="s">
        <v>1240</v>
      </c>
      <c r="B2008" s="187" t="s">
        <v>1728</v>
      </c>
      <c r="C2008" s="185" t="e">
        <f>IF(COUNTIFS(#REF!,#REF!&amp;"??")&gt;0,SUMIFS(C$4:C$2174,#REF!,#REF!&amp;"??"),SUMIFS(#REF!,#REF!,#REF!))</f>
        <v>#REF!</v>
      </c>
      <c r="D2008" s="174">
        <v>0</v>
      </c>
      <c r="E2008" s="174">
        <v>0</v>
      </c>
      <c r="F2008" s="174" t="e">
        <f>IF(COUNTIFS(#REF!,#REF!&amp;"??")&gt;0,SUMIFS(F$4:F$2174,#REF!,#REF!&amp;"??"),SUMIFS(#REF!,#REF!,#REF!))</f>
        <v>#REF!</v>
      </c>
      <c r="G2008" s="175">
        <f t="shared" si="68"/>
        <v>0</v>
      </c>
      <c r="H2008" s="175">
        <f t="shared" si="69"/>
        <v>0</v>
      </c>
      <c r="I2008" s="188"/>
    </row>
    <row r="2009" spans="1:9" s="68" customFormat="1" ht="18" hidden="1" customHeight="1">
      <c r="A2009" s="146" t="s">
        <v>1240</v>
      </c>
      <c r="B2009" s="187" t="s">
        <v>1241</v>
      </c>
      <c r="C2009" s="185" t="e">
        <f>IF(COUNTIFS(#REF!,#REF!&amp;"??")&gt;0,SUMIFS(C$4:C$2174,#REF!,#REF!&amp;"??"),SUMIFS(#REF!,#REF!,#REF!))</f>
        <v>#REF!</v>
      </c>
      <c r="D2009" s="174">
        <v>0</v>
      </c>
      <c r="E2009" s="174">
        <v>0</v>
      </c>
      <c r="F2009" s="174" t="e">
        <f>IF(COUNTIFS(#REF!,#REF!&amp;"??")&gt;0,SUMIFS(F$4:F$2174,#REF!,#REF!&amp;"??"),SUMIFS(#REF!,#REF!,#REF!))</f>
        <v>#REF!</v>
      </c>
      <c r="G2009" s="175">
        <f t="shared" si="68"/>
        <v>0</v>
      </c>
      <c r="H2009" s="175">
        <f t="shared" si="69"/>
        <v>0</v>
      </c>
      <c r="I2009" s="188"/>
    </row>
    <row r="2010" spans="1:9" s="68" customFormat="1" ht="18" hidden="1" customHeight="1">
      <c r="A2010" s="146" t="s">
        <v>1240</v>
      </c>
      <c r="B2010" s="187" t="s">
        <v>1729</v>
      </c>
      <c r="C2010" s="185" t="e">
        <f>IF(COUNTIFS(#REF!,#REF!&amp;"??")&gt;0,SUMIFS(C$4:C$2174,#REF!,#REF!&amp;"??"),SUMIFS(#REF!,#REF!,#REF!))</f>
        <v>#REF!</v>
      </c>
      <c r="D2010" s="174">
        <v>0</v>
      </c>
      <c r="E2010" s="174">
        <v>0</v>
      </c>
      <c r="F2010" s="174" t="e">
        <f>IF(COUNTIFS(#REF!,#REF!&amp;"??")&gt;0,SUMIFS(F$4:F$2174,#REF!,#REF!&amp;"??"),SUMIFS(#REF!,#REF!,#REF!))</f>
        <v>#REF!</v>
      </c>
      <c r="G2010" s="175">
        <f t="shared" si="68"/>
        <v>0</v>
      </c>
      <c r="H2010" s="175">
        <f t="shared" si="69"/>
        <v>0</v>
      </c>
      <c r="I2010" s="188"/>
    </row>
    <row r="2011" spans="1:9" s="68" customFormat="1" ht="18" hidden="1" customHeight="1">
      <c r="A2011" s="146" t="s">
        <v>1240</v>
      </c>
      <c r="B2011" s="187" t="s">
        <v>1730</v>
      </c>
      <c r="C2011" s="185" t="e">
        <f>IF(COUNTIFS(#REF!,#REF!&amp;"??")&gt;0,SUMIFS(C$4:C$2174,#REF!,#REF!&amp;"??"),SUMIFS(#REF!,#REF!,#REF!))</f>
        <v>#REF!</v>
      </c>
      <c r="D2011" s="174">
        <v>0</v>
      </c>
      <c r="E2011" s="174">
        <v>0</v>
      </c>
      <c r="F2011" s="174" t="e">
        <f>IF(COUNTIFS(#REF!,#REF!&amp;"??")&gt;0,SUMIFS(F$4:F$2174,#REF!,#REF!&amp;"??"),SUMIFS(#REF!,#REF!,#REF!))</f>
        <v>#REF!</v>
      </c>
      <c r="G2011" s="175">
        <f t="shared" si="68"/>
        <v>0</v>
      </c>
      <c r="H2011" s="175">
        <f t="shared" si="69"/>
        <v>0</v>
      </c>
      <c r="I2011" s="188"/>
    </row>
    <row r="2012" spans="1:9" s="68" customFormat="1" ht="18" hidden="1" customHeight="1">
      <c r="A2012" s="146" t="s">
        <v>1240</v>
      </c>
      <c r="B2012" s="187" t="s">
        <v>1731</v>
      </c>
      <c r="C2012" s="185" t="e">
        <f>IF(COUNTIFS(#REF!,#REF!&amp;"??")&gt;0,SUMIFS(C$4:C$2174,#REF!,#REF!&amp;"??"),SUMIFS(#REF!,#REF!,#REF!))</f>
        <v>#REF!</v>
      </c>
      <c r="D2012" s="174">
        <v>0</v>
      </c>
      <c r="E2012" s="174">
        <v>0</v>
      </c>
      <c r="F2012" s="174" t="e">
        <f>IF(COUNTIFS(#REF!,#REF!&amp;"??")&gt;0,SUMIFS(F$4:F$2174,#REF!,#REF!&amp;"??"),SUMIFS(#REF!,#REF!,#REF!))</f>
        <v>#REF!</v>
      </c>
      <c r="G2012" s="175">
        <f t="shared" si="68"/>
        <v>0</v>
      </c>
      <c r="H2012" s="175">
        <f t="shared" si="69"/>
        <v>0</v>
      </c>
      <c r="I2012" s="188"/>
    </row>
    <row r="2013" spans="1:9" s="68" customFormat="1" ht="18" hidden="1" customHeight="1">
      <c r="A2013" s="146" t="s">
        <v>1240</v>
      </c>
      <c r="B2013" s="187" t="s">
        <v>1732</v>
      </c>
      <c r="C2013" s="185" t="e">
        <f>IF(COUNTIFS(#REF!,#REF!&amp;"??")&gt;0,SUMIFS(C$4:C$2174,#REF!,#REF!&amp;"??"),SUMIFS(#REF!,#REF!,#REF!))</f>
        <v>#REF!</v>
      </c>
      <c r="D2013" s="174">
        <v>0</v>
      </c>
      <c r="E2013" s="174">
        <v>0</v>
      </c>
      <c r="F2013" s="174" t="e">
        <f>IF(COUNTIFS(#REF!,#REF!&amp;"??")&gt;0,SUMIFS(F$4:F$2174,#REF!,#REF!&amp;"??"),SUMIFS(#REF!,#REF!,#REF!))</f>
        <v>#REF!</v>
      </c>
      <c r="G2013" s="175">
        <f t="shared" si="68"/>
        <v>0</v>
      </c>
      <c r="H2013" s="175">
        <f t="shared" si="69"/>
        <v>0</v>
      </c>
      <c r="I2013" s="188"/>
    </row>
    <row r="2014" spans="1:9" s="68" customFormat="1" ht="18" hidden="1" customHeight="1">
      <c r="A2014" s="146" t="s">
        <v>1240</v>
      </c>
      <c r="B2014" s="187" t="s">
        <v>1241</v>
      </c>
      <c r="C2014" s="185" t="e">
        <f>IF(COUNTIFS(#REF!,#REF!&amp;"??")&gt;0,SUMIFS(C$4:C$2174,#REF!,#REF!&amp;"??"),SUMIFS(#REF!,#REF!,#REF!))</f>
        <v>#REF!</v>
      </c>
      <c r="D2014" s="174">
        <v>0</v>
      </c>
      <c r="E2014" s="174">
        <v>0</v>
      </c>
      <c r="F2014" s="174" t="e">
        <f>IF(COUNTIFS(#REF!,#REF!&amp;"??")&gt;0,SUMIFS(F$4:F$2174,#REF!,#REF!&amp;"??"),SUMIFS(#REF!,#REF!,#REF!))</f>
        <v>#REF!</v>
      </c>
      <c r="G2014" s="175">
        <f t="shared" si="68"/>
        <v>0</v>
      </c>
      <c r="H2014" s="175">
        <f t="shared" si="69"/>
        <v>0</v>
      </c>
      <c r="I2014" s="188"/>
    </row>
    <row r="2015" spans="1:9" s="68" customFormat="1" ht="18" hidden="1" customHeight="1">
      <c r="A2015" s="146" t="s">
        <v>1240</v>
      </c>
      <c r="B2015" s="187" t="s">
        <v>1255</v>
      </c>
      <c r="C2015" s="185" t="e">
        <f>IF(COUNTIFS(#REF!,#REF!&amp;"??")&gt;0,SUMIFS(C$4:C$2174,#REF!,#REF!&amp;"??"),SUMIFS(#REF!,#REF!,#REF!))</f>
        <v>#REF!</v>
      </c>
      <c r="D2015" s="174">
        <v>0</v>
      </c>
      <c r="E2015" s="174">
        <v>0</v>
      </c>
      <c r="F2015" s="174" t="e">
        <f>IF(COUNTIFS(#REF!,#REF!&amp;"??")&gt;0,SUMIFS(F$4:F$2174,#REF!,#REF!&amp;"??"),SUMIFS(#REF!,#REF!,#REF!))</f>
        <v>#REF!</v>
      </c>
      <c r="G2015" s="175">
        <f t="shared" ref="G2015:G2049" si="70">IF(E2015=0,0,F2015/E2015)</f>
        <v>0</v>
      </c>
      <c r="H2015" s="175">
        <f t="shared" ref="H2015:H2049" si="71">IF(D2015=0,0,F2015/D2015)</f>
        <v>0</v>
      </c>
      <c r="I2015" s="188"/>
    </row>
    <row r="2016" spans="1:9" s="68" customFormat="1" ht="18" hidden="1" customHeight="1">
      <c r="A2016" s="146" t="s">
        <v>1240</v>
      </c>
      <c r="B2016" s="187" t="s">
        <v>1256</v>
      </c>
      <c r="C2016" s="185" t="e">
        <f>IF(COUNTIFS(#REF!,#REF!&amp;"??")&gt;0,SUMIFS(C$4:C$2174,#REF!,#REF!&amp;"??"),SUMIFS(#REF!,#REF!,#REF!))</f>
        <v>#REF!</v>
      </c>
      <c r="D2016" s="174">
        <v>0</v>
      </c>
      <c r="E2016" s="174">
        <v>0</v>
      </c>
      <c r="F2016" s="174" t="e">
        <f>IF(COUNTIFS(#REF!,#REF!&amp;"??")&gt;0,SUMIFS(F$4:F$2174,#REF!,#REF!&amp;"??"),SUMIFS(#REF!,#REF!,#REF!))</f>
        <v>#REF!</v>
      </c>
      <c r="G2016" s="175">
        <f t="shared" si="70"/>
        <v>0</v>
      </c>
      <c r="H2016" s="175">
        <f t="shared" si="71"/>
        <v>0</v>
      </c>
      <c r="I2016" s="188"/>
    </row>
    <row r="2017" spans="1:9" s="68" customFormat="1" ht="18" hidden="1" customHeight="1">
      <c r="A2017" s="146" t="s">
        <v>1240</v>
      </c>
      <c r="B2017" s="187" t="s">
        <v>1241</v>
      </c>
      <c r="C2017" s="185" t="e">
        <f>IF(COUNTIFS(#REF!,#REF!&amp;"??")&gt;0,SUMIFS(C$4:C$2174,#REF!,#REF!&amp;"??"),SUMIFS(#REF!,#REF!,#REF!))</f>
        <v>#REF!</v>
      </c>
      <c r="D2017" s="174">
        <v>0</v>
      </c>
      <c r="E2017" s="174">
        <v>0</v>
      </c>
      <c r="F2017" s="174" t="e">
        <f>IF(COUNTIFS(#REF!,#REF!&amp;"??")&gt;0,SUMIFS(F$4:F$2174,#REF!,#REF!&amp;"??"),SUMIFS(#REF!,#REF!,#REF!))</f>
        <v>#REF!</v>
      </c>
      <c r="G2017" s="175">
        <f t="shared" si="70"/>
        <v>0</v>
      </c>
      <c r="H2017" s="175">
        <f t="shared" si="71"/>
        <v>0</v>
      </c>
      <c r="I2017" s="188"/>
    </row>
    <row r="2018" spans="1:9" s="68" customFormat="1" ht="18" hidden="1" customHeight="1">
      <c r="A2018" s="146" t="s">
        <v>1240</v>
      </c>
      <c r="B2018" s="187" t="s">
        <v>1733</v>
      </c>
      <c r="C2018" s="185" t="e">
        <f>IF(COUNTIFS(#REF!,#REF!&amp;"??")&gt;0,SUMIFS(C$4:C$2174,#REF!,#REF!&amp;"??"),SUMIFS(#REF!,#REF!,#REF!))</f>
        <v>#REF!</v>
      </c>
      <c r="D2018" s="174">
        <v>0</v>
      </c>
      <c r="E2018" s="174">
        <v>0</v>
      </c>
      <c r="F2018" s="174" t="e">
        <f>IF(COUNTIFS(#REF!,#REF!&amp;"??")&gt;0,SUMIFS(F$4:F$2174,#REF!,#REF!&amp;"??"),SUMIFS(#REF!,#REF!,#REF!))</f>
        <v>#REF!</v>
      </c>
      <c r="G2018" s="175">
        <f t="shared" si="70"/>
        <v>0</v>
      </c>
      <c r="H2018" s="175">
        <f t="shared" si="71"/>
        <v>0</v>
      </c>
      <c r="I2018" s="188"/>
    </row>
    <row r="2019" spans="1:9" s="68" customFormat="1" ht="18" hidden="1" customHeight="1">
      <c r="A2019" s="146" t="s">
        <v>1240</v>
      </c>
      <c r="B2019" s="187" t="s">
        <v>1255</v>
      </c>
      <c r="C2019" s="185" t="e">
        <f>IF(COUNTIFS(#REF!,#REF!&amp;"??")&gt;0,SUMIFS(C$4:C$2174,#REF!,#REF!&amp;"??"),SUMIFS(#REF!,#REF!,#REF!))</f>
        <v>#REF!</v>
      </c>
      <c r="D2019" s="174">
        <v>0</v>
      </c>
      <c r="E2019" s="174">
        <v>0</v>
      </c>
      <c r="F2019" s="174" t="e">
        <f>IF(COUNTIFS(#REF!,#REF!&amp;"??")&gt;0,SUMIFS(F$4:F$2174,#REF!,#REF!&amp;"??"),SUMIFS(#REF!,#REF!,#REF!))</f>
        <v>#REF!</v>
      </c>
      <c r="G2019" s="175">
        <f t="shared" si="70"/>
        <v>0</v>
      </c>
      <c r="H2019" s="175">
        <f t="shared" si="71"/>
        <v>0</v>
      </c>
      <c r="I2019" s="188"/>
    </row>
    <row r="2020" spans="1:9" s="68" customFormat="1" ht="18" hidden="1" customHeight="1">
      <c r="A2020" s="146" t="s">
        <v>1240</v>
      </c>
      <c r="B2020" s="187" t="s">
        <v>1256</v>
      </c>
      <c r="C2020" s="185" t="e">
        <f>IF(COUNTIFS(#REF!,#REF!&amp;"??")&gt;0,SUMIFS(C$4:C$2174,#REF!,#REF!&amp;"??"),SUMIFS(#REF!,#REF!,#REF!))</f>
        <v>#REF!</v>
      </c>
      <c r="D2020" s="174">
        <v>0</v>
      </c>
      <c r="E2020" s="174">
        <v>0</v>
      </c>
      <c r="F2020" s="174" t="e">
        <f>IF(COUNTIFS(#REF!,#REF!&amp;"??")&gt;0,SUMIFS(F$4:F$2174,#REF!,#REF!&amp;"??"),SUMIFS(#REF!,#REF!,#REF!))</f>
        <v>#REF!</v>
      </c>
      <c r="G2020" s="175">
        <f t="shared" si="70"/>
        <v>0</v>
      </c>
      <c r="H2020" s="175">
        <f t="shared" si="71"/>
        <v>0</v>
      </c>
      <c r="I2020" s="188"/>
    </row>
    <row r="2021" spans="1:9" s="68" customFormat="1" ht="18" hidden="1" customHeight="1">
      <c r="A2021" s="146" t="s">
        <v>1240</v>
      </c>
      <c r="B2021" s="187" t="s">
        <v>1241</v>
      </c>
      <c r="C2021" s="185" t="e">
        <f>IF(COUNTIFS(#REF!,#REF!&amp;"??")&gt;0,SUMIFS(C$4:C$2174,#REF!,#REF!&amp;"??"),SUMIFS(#REF!,#REF!,#REF!))</f>
        <v>#REF!</v>
      </c>
      <c r="D2021" s="174">
        <v>0</v>
      </c>
      <c r="E2021" s="174">
        <v>0</v>
      </c>
      <c r="F2021" s="174" t="e">
        <f>IF(COUNTIFS(#REF!,#REF!&amp;"??")&gt;0,SUMIFS(F$4:F$2174,#REF!,#REF!&amp;"??"),SUMIFS(#REF!,#REF!,#REF!))</f>
        <v>#REF!</v>
      </c>
      <c r="G2021" s="175">
        <f t="shared" si="70"/>
        <v>0</v>
      </c>
      <c r="H2021" s="175">
        <f t="shared" si="71"/>
        <v>0</v>
      </c>
      <c r="I2021" s="188"/>
    </row>
    <row r="2022" spans="1:9" s="68" customFormat="1" ht="18" hidden="1" customHeight="1">
      <c r="A2022" s="146" t="s">
        <v>1240</v>
      </c>
      <c r="B2022" s="187" t="s">
        <v>1734</v>
      </c>
      <c r="C2022" s="185" t="e">
        <f>IF(COUNTIFS(#REF!,#REF!&amp;"??")&gt;0,SUMIFS(C$4:C$2174,#REF!,#REF!&amp;"??"),SUMIFS(#REF!,#REF!,#REF!))</f>
        <v>#REF!</v>
      </c>
      <c r="D2022" s="174">
        <v>0</v>
      </c>
      <c r="E2022" s="174">
        <v>0</v>
      </c>
      <c r="F2022" s="174" t="e">
        <f>IF(COUNTIFS(#REF!,#REF!&amp;"??")&gt;0,SUMIFS(F$4:F$2174,#REF!,#REF!&amp;"??"),SUMIFS(#REF!,#REF!,#REF!))</f>
        <v>#REF!</v>
      </c>
      <c r="G2022" s="175">
        <f t="shared" si="70"/>
        <v>0</v>
      </c>
      <c r="H2022" s="175">
        <f t="shared" si="71"/>
        <v>0</v>
      </c>
      <c r="I2022" s="188"/>
    </row>
    <row r="2023" spans="1:9" s="68" customFormat="1" ht="18" hidden="1" customHeight="1">
      <c r="A2023" s="146" t="s">
        <v>1240</v>
      </c>
      <c r="B2023" s="187" t="s">
        <v>1244</v>
      </c>
      <c r="C2023" s="185" t="e">
        <f>IF(COUNTIFS(#REF!,#REF!&amp;"??")&gt;0,SUMIFS(C$4:C$2174,#REF!,#REF!&amp;"??"),SUMIFS(#REF!,#REF!,#REF!))</f>
        <v>#REF!</v>
      </c>
      <c r="D2023" s="174">
        <v>0</v>
      </c>
      <c r="E2023" s="174">
        <v>0</v>
      </c>
      <c r="F2023" s="174" t="e">
        <f>IF(COUNTIFS(#REF!,#REF!&amp;"??")&gt;0,SUMIFS(F$4:F$2174,#REF!,#REF!&amp;"??"),SUMIFS(#REF!,#REF!,#REF!))</f>
        <v>#REF!</v>
      </c>
      <c r="G2023" s="175">
        <f t="shared" si="70"/>
        <v>0</v>
      </c>
      <c r="H2023" s="175">
        <f t="shared" si="71"/>
        <v>0</v>
      </c>
      <c r="I2023" s="188"/>
    </row>
    <row r="2024" spans="1:9" s="68" customFormat="1" ht="18" hidden="1" customHeight="1">
      <c r="A2024" s="146" t="s">
        <v>1240</v>
      </c>
      <c r="B2024" s="187" t="s">
        <v>1735</v>
      </c>
      <c r="C2024" s="185" t="e">
        <f>IF(COUNTIFS(#REF!,#REF!&amp;"??")&gt;0,SUMIFS(C$4:C$2174,#REF!,#REF!&amp;"??"),SUMIFS(#REF!,#REF!,#REF!))</f>
        <v>#REF!</v>
      </c>
      <c r="D2024" s="174">
        <v>0</v>
      </c>
      <c r="E2024" s="174">
        <v>0</v>
      </c>
      <c r="F2024" s="174" t="e">
        <f>IF(COUNTIFS(#REF!,#REF!&amp;"??")&gt;0,SUMIFS(F$4:F$2174,#REF!,#REF!&amp;"??"),SUMIFS(#REF!,#REF!,#REF!))</f>
        <v>#REF!</v>
      </c>
      <c r="G2024" s="175">
        <f t="shared" si="70"/>
        <v>0</v>
      </c>
      <c r="H2024" s="175">
        <f t="shared" si="71"/>
        <v>0</v>
      </c>
      <c r="I2024" s="188"/>
    </row>
    <row r="2025" spans="1:9" s="68" customFormat="1" ht="18" hidden="1" customHeight="1">
      <c r="A2025" s="146" t="s">
        <v>1240</v>
      </c>
      <c r="B2025" s="187" t="s">
        <v>1736</v>
      </c>
      <c r="C2025" s="185" t="e">
        <f>IF(COUNTIFS(#REF!,#REF!&amp;"??")&gt;0,SUMIFS(C$4:C$2174,#REF!,#REF!&amp;"??"),SUMIFS(#REF!,#REF!,#REF!))</f>
        <v>#REF!</v>
      </c>
      <c r="D2025" s="174">
        <v>0</v>
      </c>
      <c r="E2025" s="174">
        <v>0</v>
      </c>
      <c r="F2025" s="174" t="e">
        <f>IF(COUNTIFS(#REF!,#REF!&amp;"??")&gt;0,SUMIFS(F$4:F$2174,#REF!,#REF!&amp;"??"),SUMIFS(#REF!,#REF!,#REF!))</f>
        <v>#REF!</v>
      </c>
      <c r="G2025" s="175">
        <f t="shared" si="70"/>
        <v>0</v>
      </c>
      <c r="H2025" s="175">
        <f t="shared" si="71"/>
        <v>0</v>
      </c>
      <c r="I2025" s="188"/>
    </row>
    <row r="2026" spans="1:9" s="68" customFormat="1" ht="18" hidden="1" customHeight="1">
      <c r="A2026" s="146" t="s">
        <v>1240</v>
      </c>
      <c r="B2026" s="187" t="s">
        <v>1737</v>
      </c>
      <c r="C2026" s="185" t="e">
        <f>IF(COUNTIFS(#REF!,#REF!&amp;"??")&gt;0,SUMIFS(C$4:C$2174,#REF!,#REF!&amp;"??"),SUMIFS(#REF!,#REF!,#REF!))</f>
        <v>#REF!</v>
      </c>
      <c r="D2026" s="174">
        <v>0</v>
      </c>
      <c r="E2026" s="174">
        <v>0</v>
      </c>
      <c r="F2026" s="174" t="e">
        <f>IF(COUNTIFS(#REF!,#REF!&amp;"??")&gt;0,SUMIFS(F$4:F$2174,#REF!,#REF!&amp;"??"),SUMIFS(#REF!,#REF!,#REF!))</f>
        <v>#REF!</v>
      </c>
      <c r="G2026" s="175">
        <f t="shared" si="70"/>
        <v>0</v>
      </c>
      <c r="H2026" s="175">
        <f t="shared" si="71"/>
        <v>0</v>
      </c>
      <c r="I2026" s="188"/>
    </row>
    <row r="2027" spans="1:9" s="68" customFormat="1" ht="18" hidden="1" customHeight="1">
      <c r="A2027" s="146" t="s">
        <v>1240</v>
      </c>
      <c r="B2027" s="187" t="s">
        <v>1738</v>
      </c>
      <c r="C2027" s="185" t="e">
        <f>IF(COUNTIFS(#REF!,#REF!&amp;"??")&gt;0,SUMIFS(C$4:C$2174,#REF!,#REF!&amp;"??"),SUMIFS(#REF!,#REF!,#REF!))</f>
        <v>#REF!</v>
      </c>
      <c r="D2027" s="174">
        <v>0</v>
      </c>
      <c r="E2027" s="174">
        <v>0</v>
      </c>
      <c r="F2027" s="174" t="e">
        <f>IF(COUNTIFS(#REF!,#REF!&amp;"??")&gt;0,SUMIFS(F$4:F$2174,#REF!,#REF!&amp;"??"),SUMIFS(#REF!,#REF!,#REF!))</f>
        <v>#REF!</v>
      </c>
      <c r="G2027" s="175">
        <f t="shared" si="70"/>
        <v>0</v>
      </c>
      <c r="H2027" s="175">
        <f t="shared" si="71"/>
        <v>0</v>
      </c>
      <c r="I2027" s="188"/>
    </row>
    <row r="2028" spans="1:9" s="68" customFormat="1" ht="18" hidden="1" customHeight="1">
      <c r="A2028" s="146" t="s">
        <v>1240</v>
      </c>
      <c r="B2028" s="187" t="s">
        <v>1739</v>
      </c>
      <c r="C2028" s="185" t="e">
        <f>IF(COUNTIFS(#REF!,#REF!&amp;"??")&gt;0,SUMIFS(C$4:C$2174,#REF!,#REF!&amp;"??"),SUMIFS(#REF!,#REF!,#REF!))</f>
        <v>#REF!</v>
      </c>
      <c r="D2028" s="174">
        <v>0</v>
      </c>
      <c r="E2028" s="174">
        <v>0</v>
      </c>
      <c r="F2028" s="174" t="e">
        <f>IF(COUNTIFS(#REF!,#REF!&amp;"??")&gt;0,SUMIFS(F$4:F$2174,#REF!,#REF!&amp;"??"),SUMIFS(#REF!,#REF!,#REF!))</f>
        <v>#REF!</v>
      </c>
      <c r="G2028" s="175">
        <f t="shared" si="70"/>
        <v>0</v>
      </c>
      <c r="H2028" s="175">
        <f t="shared" si="71"/>
        <v>0</v>
      </c>
      <c r="I2028" s="188"/>
    </row>
    <row r="2029" spans="1:9" s="68" customFormat="1" ht="18" hidden="1" customHeight="1">
      <c r="A2029" s="146" t="s">
        <v>1240</v>
      </c>
      <c r="B2029" s="187" t="s">
        <v>1740</v>
      </c>
      <c r="C2029" s="185" t="e">
        <f>IF(COUNTIFS(#REF!,#REF!&amp;"??")&gt;0,SUMIFS(C$4:C$2174,#REF!,#REF!&amp;"??"),SUMIFS(#REF!,#REF!,#REF!))</f>
        <v>#REF!</v>
      </c>
      <c r="D2029" s="174">
        <v>0</v>
      </c>
      <c r="E2029" s="174">
        <v>0</v>
      </c>
      <c r="F2029" s="174" t="e">
        <f>IF(COUNTIFS(#REF!,#REF!&amp;"??")&gt;0,SUMIFS(F$4:F$2174,#REF!,#REF!&amp;"??"),SUMIFS(#REF!,#REF!,#REF!))</f>
        <v>#REF!</v>
      </c>
      <c r="G2029" s="175">
        <f t="shared" si="70"/>
        <v>0</v>
      </c>
      <c r="H2029" s="175">
        <f t="shared" si="71"/>
        <v>0</v>
      </c>
      <c r="I2029" s="188"/>
    </row>
    <row r="2030" spans="1:9" s="68" customFormat="1" ht="18" hidden="1" customHeight="1">
      <c r="A2030" s="146" t="s">
        <v>1240</v>
      </c>
      <c r="B2030" s="187" t="s">
        <v>1741</v>
      </c>
      <c r="C2030" s="185" t="e">
        <f>IF(COUNTIFS(#REF!,#REF!&amp;"??")&gt;0,SUMIFS(C$4:C$2174,#REF!,#REF!&amp;"??"),SUMIFS(#REF!,#REF!,#REF!))</f>
        <v>#REF!</v>
      </c>
      <c r="D2030" s="174">
        <v>0</v>
      </c>
      <c r="E2030" s="174">
        <v>0</v>
      </c>
      <c r="F2030" s="174" t="e">
        <f>IF(COUNTIFS(#REF!,#REF!&amp;"??")&gt;0,SUMIFS(F$4:F$2174,#REF!,#REF!&amp;"??"),SUMIFS(#REF!,#REF!,#REF!))</f>
        <v>#REF!</v>
      </c>
      <c r="G2030" s="175">
        <f t="shared" si="70"/>
        <v>0</v>
      </c>
      <c r="H2030" s="175">
        <f t="shared" si="71"/>
        <v>0</v>
      </c>
      <c r="I2030" s="188"/>
    </row>
    <row r="2031" spans="1:9" s="68" customFormat="1" ht="18" hidden="1" customHeight="1">
      <c r="A2031" s="146" t="s">
        <v>1240</v>
      </c>
      <c r="B2031" s="187" t="s">
        <v>1742</v>
      </c>
      <c r="C2031" s="185" t="e">
        <f>IF(COUNTIFS(#REF!,#REF!&amp;"??")&gt;0,SUMIFS(C$4:C$2174,#REF!,#REF!&amp;"??"),SUMIFS(#REF!,#REF!,#REF!))</f>
        <v>#REF!</v>
      </c>
      <c r="D2031" s="174">
        <v>0</v>
      </c>
      <c r="E2031" s="174">
        <v>0</v>
      </c>
      <c r="F2031" s="174" t="e">
        <f>IF(COUNTIFS(#REF!,#REF!&amp;"??")&gt;0,SUMIFS(F$4:F$2174,#REF!,#REF!&amp;"??"),SUMIFS(#REF!,#REF!,#REF!))</f>
        <v>#REF!</v>
      </c>
      <c r="G2031" s="175">
        <f t="shared" si="70"/>
        <v>0</v>
      </c>
      <c r="H2031" s="175">
        <f t="shared" si="71"/>
        <v>0</v>
      </c>
      <c r="I2031" s="188"/>
    </row>
    <row r="2032" spans="1:9" s="68" customFormat="1" ht="18" hidden="1" customHeight="1">
      <c r="A2032" s="146" t="s">
        <v>1240</v>
      </c>
      <c r="B2032" s="187" t="s">
        <v>1743</v>
      </c>
      <c r="C2032" s="185" t="e">
        <f>IF(COUNTIFS(#REF!,#REF!&amp;"??")&gt;0,SUMIFS(C$4:C$2174,#REF!,#REF!&amp;"??"),SUMIFS(#REF!,#REF!,#REF!))</f>
        <v>#REF!</v>
      </c>
      <c r="D2032" s="174">
        <v>0</v>
      </c>
      <c r="E2032" s="174">
        <v>0</v>
      </c>
      <c r="F2032" s="174" t="e">
        <f>IF(COUNTIFS(#REF!,#REF!&amp;"??")&gt;0,SUMIFS(F$4:F$2174,#REF!,#REF!&amp;"??"),SUMIFS(#REF!,#REF!,#REF!))</f>
        <v>#REF!</v>
      </c>
      <c r="G2032" s="175">
        <f t="shared" si="70"/>
        <v>0</v>
      </c>
      <c r="H2032" s="175">
        <f t="shared" si="71"/>
        <v>0</v>
      </c>
      <c r="I2032" s="188"/>
    </row>
    <row r="2033" spans="1:9" s="68" customFormat="1" ht="18" hidden="1" customHeight="1">
      <c r="A2033" s="146" t="s">
        <v>1240</v>
      </c>
      <c r="B2033" s="187" t="s">
        <v>1744</v>
      </c>
      <c r="C2033" s="185" t="e">
        <f>IF(COUNTIFS(#REF!,#REF!&amp;"??")&gt;0,SUMIFS(C$4:C$2174,#REF!,#REF!&amp;"??"),SUMIFS(#REF!,#REF!,#REF!))</f>
        <v>#REF!</v>
      </c>
      <c r="D2033" s="174">
        <v>0</v>
      </c>
      <c r="E2033" s="174">
        <v>0</v>
      </c>
      <c r="F2033" s="174" t="e">
        <f>IF(COUNTIFS(#REF!,#REF!&amp;"??")&gt;0,SUMIFS(F$4:F$2174,#REF!,#REF!&amp;"??"),SUMIFS(#REF!,#REF!,#REF!))</f>
        <v>#REF!</v>
      </c>
      <c r="G2033" s="175">
        <f t="shared" si="70"/>
        <v>0</v>
      </c>
      <c r="H2033" s="175">
        <f t="shared" si="71"/>
        <v>0</v>
      </c>
      <c r="I2033" s="188"/>
    </row>
    <row r="2034" spans="1:9" s="68" customFormat="1" ht="18" hidden="1" customHeight="1">
      <c r="A2034" s="146" t="s">
        <v>1240</v>
      </c>
      <c r="B2034" s="187" t="s">
        <v>1745</v>
      </c>
      <c r="C2034" s="185" t="e">
        <f>IF(COUNTIFS(#REF!,#REF!&amp;"??")&gt;0,SUMIFS(C$4:C$2174,#REF!,#REF!&amp;"??"),SUMIFS(#REF!,#REF!,#REF!))</f>
        <v>#REF!</v>
      </c>
      <c r="D2034" s="174">
        <v>0</v>
      </c>
      <c r="E2034" s="174">
        <v>0</v>
      </c>
      <c r="F2034" s="174" t="e">
        <f>IF(COUNTIFS(#REF!,#REF!&amp;"??")&gt;0,SUMIFS(F$4:F$2174,#REF!,#REF!&amp;"??"),SUMIFS(#REF!,#REF!,#REF!))</f>
        <v>#REF!</v>
      </c>
      <c r="G2034" s="175">
        <f t="shared" si="70"/>
        <v>0</v>
      </c>
      <c r="H2034" s="175">
        <f t="shared" si="71"/>
        <v>0</v>
      </c>
      <c r="I2034" s="188"/>
    </row>
    <row r="2035" spans="1:9" s="68" customFormat="1" ht="18" hidden="1" customHeight="1">
      <c r="A2035" s="146" t="s">
        <v>1240</v>
      </c>
      <c r="B2035" s="187" t="s">
        <v>1746</v>
      </c>
      <c r="C2035" s="185" t="e">
        <f>IF(COUNTIFS(#REF!,#REF!&amp;"??")&gt;0,SUMIFS(C$4:C$2174,#REF!,#REF!&amp;"??"),SUMIFS(#REF!,#REF!,#REF!))</f>
        <v>#REF!</v>
      </c>
      <c r="D2035" s="174">
        <v>0</v>
      </c>
      <c r="E2035" s="174">
        <v>0</v>
      </c>
      <c r="F2035" s="174" t="e">
        <f>IF(COUNTIFS(#REF!,#REF!&amp;"??")&gt;0,SUMIFS(F$4:F$2174,#REF!,#REF!&amp;"??"),SUMIFS(#REF!,#REF!,#REF!))</f>
        <v>#REF!</v>
      </c>
      <c r="G2035" s="175">
        <f t="shared" si="70"/>
        <v>0</v>
      </c>
      <c r="H2035" s="175">
        <f t="shared" si="71"/>
        <v>0</v>
      </c>
      <c r="I2035" s="188"/>
    </row>
    <row r="2036" spans="1:9" s="68" customFormat="1" ht="18" hidden="1" customHeight="1">
      <c r="A2036" s="146" t="s">
        <v>1240</v>
      </c>
      <c r="B2036" s="187" t="s">
        <v>1747</v>
      </c>
      <c r="C2036" s="185" t="e">
        <f>IF(COUNTIFS(#REF!,#REF!&amp;"??")&gt;0,SUMIFS(C$4:C$2174,#REF!,#REF!&amp;"??"),SUMIFS(#REF!,#REF!,#REF!))</f>
        <v>#REF!</v>
      </c>
      <c r="D2036" s="174">
        <v>0</v>
      </c>
      <c r="E2036" s="174">
        <v>0</v>
      </c>
      <c r="F2036" s="174" t="e">
        <f>IF(COUNTIFS(#REF!,#REF!&amp;"??")&gt;0,SUMIFS(F$4:F$2174,#REF!,#REF!&amp;"??"),SUMIFS(#REF!,#REF!,#REF!))</f>
        <v>#REF!</v>
      </c>
      <c r="G2036" s="175">
        <f t="shared" si="70"/>
        <v>0</v>
      </c>
      <c r="H2036" s="175">
        <f t="shared" si="71"/>
        <v>0</v>
      </c>
      <c r="I2036" s="188"/>
    </row>
    <row r="2037" spans="1:9" s="68" customFormat="1" ht="18" hidden="1" customHeight="1">
      <c r="A2037" s="146" t="s">
        <v>1240</v>
      </c>
      <c r="B2037" s="187" t="s">
        <v>1748</v>
      </c>
      <c r="C2037" s="185" t="e">
        <f>IF(COUNTIFS(#REF!,#REF!&amp;"??")&gt;0,SUMIFS(C$4:C$2174,#REF!,#REF!&amp;"??"),SUMIFS(#REF!,#REF!,#REF!))</f>
        <v>#REF!</v>
      </c>
      <c r="D2037" s="174">
        <v>0</v>
      </c>
      <c r="E2037" s="174">
        <v>0</v>
      </c>
      <c r="F2037" s="174" t="e">
        <f>IF(COUNTIFS(#REF!,#REF!&amp;"??")&gt;0,SUMIFS(F$4:F$2174,#REF!,#REF!&amp;"??"),SUMIFS(#REF!,#REF!,#REF!))</f>
        <v>#REF!</v>
      </c>
      <c r="G2037" s="175">
        <f t="shared" si="70"/>
        <v>0</v>
      </c>
      <c r="H2037" s="175">
        <f t="shared" si="71"/>
        <v>0</v>
      </c>
      <c r="I2037" s="188"/>
    </row>
    <row r="2038" spans="1:9" s="68" customFormat="1" ht="18" hidden="1" customHeight="1">
      <c r="A2038" s="146" t="s">
        <v>1240</v>
      </c>
      <c r="B2038" s="187" t="s">
        <v>1749</v>
      </c>
      <c r="C2038" s="185" t="e">
        <f>IF(COUNTIFS(#REF!,#REF!&amp;"??")&gt;0,SUMIFS(C$4:C$2174,#REF!,#REF!&amp;"??"),SUMIFS(#REF!,#REF!,#REF!))</f>
        <v>#REF!</v>
      </c>
      <c r="D2038" s="174">
        <v>0</v>
      </c>
      <c r="E2038" s="174">
        <v>0</v>
      </c>
      <c r="F2038" s="174" t="e">
        <f>IF(COUNTIFS(#REF!,#REF!&amp;"??")&gt;0,SUMIFS(F$4:F$2174,#REF!,#REF!&amp;"??"),SUMIFS(#REF!,#REF!,#REF!))</f>
        <v>#REF!</v>
      </c>
      <c r="G2038" s="175">
        <f t="shared" si="70"/>
        <v>0</v>
      </c>
      <c r="H2038" s="175">
        <f t="shared" si="71"/>
        <v>0</v>
      </c>
      <c r="I2038" s="188"/>
    </row>
    <row r="2039" spans="1:9" s="68" customFormat="1" ht="18" hidden="1" customHeight="1">
      <c r="A2039" s="146" t="s">
        <v>1240</v>
      </c>
      <c r="B2039" s="187" t="s">
        <v>1750</v>
      </c>
      <c r="C2039" s="185" t="e">
        <f>IF(COUNTIFS(#REF!,#REF!&amp;"??")&gt;0,SUMIFS(C$4:C$2174,#REF!,#REF!&amp;"??"),SUMIFS(#REF!,#REF!,#REF!))</f>
        <v>#REF!</v>
      </c>
      <c r="D2039" s="174">
        <v>0</v>
      </c>
      <c r="E2039" s="174">
        <v>0</v>
      </c>
      <c r="F2039" s="174" t="e">
        <f>IF(COUNTIFS(#REF!,#REF!&amp;"??")&gt;0,SUMIFS(F$4:F$2174,#REF!,#REF!&amp;"??"),SUMIFS(#REF!,#REF!,#REF!))</f>
        <v>#REF!</v>
      </c>
      <c r="G2039" s="175">
        <f t="shared" si="70"/>
        <v>0</v>
      </c>
      <c r="H2039" s="175">
        <f t="shared" si="71"/>
        <v>0</v>
      </c>
      <c r="I2039" s="188"/>
    </row>
    <row r="2040" spans="1:9" s="68" customFormat="1" ht="18" hidden="1" customHeight="1">
      <c r="A2040" s="146" t="s">
        <v>1240</v>
      </c>
      <c r="B2040" s="187" t="s">
        <v>1751</v>
      </c>
      <c r="C2040" s="185" t="e">
        <f>IF(COUNTIFS(#REF!,#REF!&amp;"??")&gt;0,SUMIFS(C$4:C$2174,#REF!,#REF!&amp;"??"),SUMIFS(#REF!,#REF!,#REF!))</f>
        <v>#REF!</v>
      </c>
      <c r="D2040" s="174">
        <v>0</v>
      </c>
      <c r="E2040" s="174">
        <v>0</v>
      </c>
      <c r="F2040" s="174" t="e">
        <f>IF(COUNTIFS(#REF!,#REF!&amp;"??")&gt;0,SUMIFS(F$4:F$2174,#REF!,#REF!&amp;"??"),SUMIFS(#REF!,#REF!,#REF!))</f>
        <v>#REF!</v>
      </c>
      <c r="G2040" s="175">
        <f t="shared" si="70"/>
        <v>0</v>
      </c>
      <c r="H2040" s="175">
        <f t="shared" si="71"/>
        <v>0</v>
      </c>
      <c r="I2040" s="188"/>
    </row>
    <row r="2041" spans="1:9" s="68" customFormat="1" ht="18" hidden="1" customHeight="1">
      <c r="A2041" s="146" t="s">
        <v>1240</v>
      </c>
      <c r="B2041" s="187" t="s">
        <v>1752</v>
      </c>
      <c r="C2041" s="185" t="e">
        <f>IF(COUNTIFS(#REF!,#REF!&amp;"??")&gt;0,SUMIFS(C$4:C$2174,#REF!,#REF!&amp;"??"),SUMIFS(#REF!,#REF!,#REF!))</f>
        <v>#REF!</v>
      </c>
      <c r="D2041" s="174">
        <v>0</v>
      </c>
      <c r="E2041" s="174">
        <v>0</v>
      </c>
      <c r="F2041" s="174" t="e">
        <f>IF(COUNTIFS(#REF!,#REF!&amp;"??")&gt;0,SUMIFS(F$4:F$2174,#REF!,#REF!&amp;"??"),SUMIFS(#REF!,#REF!,#REF!))</f>
        <v>#REF!</v>
      </c>
      <c r="G2041" s="175">
        <f t="shared" si="70"/>
        <v>0</v>
      </c>
      <c r="H2041" s="175">
        <f t="shared" si="71"/>
        <v>0</v>
      </c>
      <c r="I2041" s="188"/>
    </row>
    <row r="2042" spans="1:9" s="68" customFormat="1" ht="18" hidden="1" customHeight="1">
      <c r="A2042" s="146" t="s">
        <v>1240</v>
      </c>
      <c r="B2042" s="187" t="s">
        <v>1753</v>
      </c>
      <c r="C2042" s="185" t="e">
        <f>IF(COUNTIFS(#REF!,#REF!&amp;"??")&gt;0,SUMIFS(C$4:C$2174,#REF!,#REF!&amp;"??"),SUMIFS(#REF!,#REF!,#REF!))</f>
        <v>#REF!</v>
      </c>
      <c r="D2042" s="174">
        <v>0</v>
      </c>
      <c r="E2042" s="174">
        <v>0</v>
      </c>
      <c r="F2042" s="174" t="e">
        <f>IF(COUNTIFS(#REF!,#REF!&amp;"??")&gt;0,SUMIFS(F$4:F$2174,#REF!,#REF!&amp;"??"),SUMIFS(#REF!,#REF!,#REF!))</f>
        <v>#REF!</v>
      </c>
      <c r="G2042" s="175">
        <f t="shared" si="70"/>
        <v>0</v>
      </c>
      <c r="H2042" s="175">
        <f t="shared" si="71"/>
        <v>0</v>
      </c>
      <c r="I2042" s="188"/>
    </row>
    <row r="2043" spans="1:9" s="68" customFormat="1" ht="18" hidden="1" customHeight="1">
      <c r="A2043" s="146" t="s">
        <v>1240</v>
      </c>
      <c r="B2043" s="187" t="s">
        <v>1241</v>
      </c>
      <c r="C2043" s="185" t="e">
        <f>IF(COUNTIFS(#REF!,#REF!&amp;"??")&gt;0,SUMIFS(C$4:C$2174,#REF!,#REF!&amp;"??"),SUMIFS(#REF!,#REF!,#REF!))</f>
        <v>#REF!</v>
      </c>
      <c r="D2043" s="174">
        <v>0</v>
      </c>
      <c r="E2043" s="174">
        <v>0</v>
      </c>
      <c r="F2043" s="174" t="e">
        <f>IF(COUNTIFS(#REF!,#REF!&amp;"??")&gt;0,SUMIFS(F$4:F$2174,#REF!,#REF!&amp;"??"),SUMIFS(#REF!,#REF!,#REF!))</f>
        <v>#REF!</v>
      </c>
      <c r="G2043" s="175">
        <f t="shared" si="70"/>
        <v>0</v>
      </c>
      <c r="H2043" s="175">
        <f t="shared" si="71"/>
        <v>0</v>
      </c>
      <c r="I2043" s="188"/>
    </row>
    <row r="2044" spans="1:9" s="68" customFormat="1" ht="18" hidden="1" customHeight="1">
      <c r="A2044" s="146" t="s">
        <v>1240</v>
      </c>
      <c r="B2044" s="187" t="s">
        <v>1754</v>
      </c>
      <c r="C2044" s="185" t="e">
        <f>IF(COUNTIFS(#REF!,#REF!&amp;"??")&gt;0,SUMIFS(C$4:C$2174,#REF!,#REF!&amp;"??"),SUMIFS(#REF!,#REF!,#REF!))</f>
        <v>#REF!</v>
      </c>
      <c r="D2044" s="174">
        <v>0</v>
      </c>
      <c r="E2044" s="174">
        <v>0</v>
      </c>
      <c r="F2044" s="174" t="e">
        <f>IF(COUNTIFS(#REF!,#REF!&amp;"??")&gt;0,SUMIFS(F$4:F$2174,#REF!,#REF!&amp;"??"),SUMIFS(#REF!,#REF!,#REF!))</f>
        <v>#REF!</v>
      </c>
      <c r="G2044" s="175">
        <f t="shared" si="70"/>
        <v>0</v>
      </c>
      <c r="H2044" s="175">
        <f t="shared" si="71"/>
        <v>0</v>
      </c>
      <c r="I2044" s="188"/>
    </row>
    <row r="2045" spans="1:9" s="68" customFormat="1" ht="18" hidden="1" customHeight="1">
      <c r="A2045" s="146" t="s">
        <v>1240</v>
      </c>
      <c r="B2045" s="187" t="s">
        <v>1755</v>
      </c>
      <c r="C2045" s="185" t="e">
        <f>IF(COUNTIFS(#REF!,#REF!&amp;"??")&gt;0,SUMIFS(C$4:C$2174,#REF!,#REF!&amp;"??"),SUMIFS(#REF!,#REF!,#REF!))</f>
        <v>#REF!</v>
      </c>
      <c r="D2045" s="174">
        <v>0</v>
      </c>
      <c r="E2045" s="174">
        <v>0</v>
      </c>
      <c r="F2045" s="174" t="e">
        <f>IF(COUNTIFS(#REF!,#REF!&amp;"??")&gt;0,SUMIFS(F$4:F$2174,#REF!,#REF!&amp;"??"),SUMIFS(#REF!,#REF!,#REF!))</f>
        <v>#REF!</v>
      </c>
      <c r="G2045" s="175">
        <f t="shared" si="70"/>
        <v>0</v>
      </c>
      <c r="H2045" s="175">
        <f t="shared" si="71"/>
        <v>0</v>
      </c>
      <c r="I2045" s="188"/>
    </row>
    <row r="2046" spans="1:9" s="68" customFormat="1" ht="18" hidden="1" customHeight="1">
      <c r="A2046" s="146" t="s">
        <v>1240</v>
      </c>
      <c r="B2046" s="187" t="s">
        <v>1756</v>
      </c>
      <c r="C2046" s="185" t="e">
        <f>IF(COUNTIFS(#REF!,#REF!&amp;"??")&gt;0,SUMIFS(C$4:C$2174,#REF!,#REF!&amp;"??"),SUMIFS(#REF!,#REF!,#REF!))</f>
        <v>#REF!</v>
      </c>
      <c r="D2046" s="174">
        <v>0</v>
      </c>
      <c r="E2046" s="174">
        <v>0</v>
      </c>
      <c r="F2046" s="174" t="e">
        <f>IF(COUNTIFS(#REF!,#REF!&amp;"??")&gt;0,SUMIFS(F$4:F$2174,#REF!,#REF!&amp;"??"),SUMIFS(#REF!,#REF!,#REF!))</f>
        <v>#REF!</v>
      </c>
      <c r="G2046" s="175">
        <f t="shared" si="70"/>
        <v>0</v>
      </c>
      <c r="H2046" s="175">
        <f t="shared" si="71"/>
        <v>0</v>
      </c>
      <c r="I2046" s="188"/>
    </row>
    <row r="2047" spans="1:9" s="68" customFormat="1" ht="18" hidden="1" customHeight="1">
      <c r="A2047" s="146" t="s">
        <v>1240</v>
      </c>
      <c r="B2047" s="187" t="s">
        <v>1757</v>
      </c>
      <c r="C2047" s="185" t="e">
        <f>IF(COUNTIFS(#REF!,#REF!&amp;"??")&gt;0,SUMIFS(C$4:C$2174,#REF!,#REF!&amp;"??"),SUMIFS(#REF!,#REF!,#REF!))</f>
        <v>#REF!</v>
      </c>
      <c r="D2047" s="174">
        <v>0</v>
      </c>
      <c r="E2047" s="174">
        <v>0</v>
      </c>
      <c r="F2047" s="174" t="e">
        <f>IF(COUNTIFS(#REF!,#REF!&amp;"??")&gt;0,SUMIFS(F$4:F$2174,#REF!,#REF!&amp;"??"),SUMIFS(#REF!,#REF!,#REF!))</f>
        <v>#REF!</v>
      </c>
      <c r="G2047" s="175">
        <f t="shared" si="70"/>
        <v>0</v>
      </c>
      <c r="H2047" s="175">
        <f t="shared" si="71"/>
        <v>0</v>
      </c>
      <c r="I2047" s="188"/>
    </row>
    <row r="2048" spans="1:9" s="68" customFormat="1" ht="18" hidden="1" customHeight="1">
      <c r="A2048" s="146" t="s">
        <v>1240</v>
      </c>
      <c r="B2048" s="187" t="s">
        <v>1758</v>
      </c>
      <c r="C2048" s="185" t="e">
        <f>IF(COUNTIFS(#REF!,#REF!&amp;"??")&gt;0,SUMIFS(C$4:C$2174,#REF!,#REF!&amp;"??"),SUMIFS(#REF!,#REF!,#REF!))</f>
        <v>#REF!</v>
      </c>
      <c r="D2048" s="174">
        <v>0</v>
      </c>
      <c r="E2048" s="174">
        <v>0</v>
      </c>
      <c r="F2048" s="174" t="e">
        <f>IF(COUNTIFS(#REF!,#REF!&amp;"??")&gt;0,SUMIFS(F$4:F$2174,#REF!,#REF!&amp;"??"),SUMIFS(#REF!,#REF!,#REF!))</f>
        <v>#REF!</v>
      </c>
      <c r="G2048" s="175">
        <f t="shared" si="70"/>
        <v>0</v>
      </c>
      <c r="H2048" s="175">
        <f t="shared" si="71"/>
        <v>0</v>
      </c>
      <c r="I2048" s="188"/>
    </row>
    <row r="2049" spans="1:9" s="68" customFormat="1" ht="18" hidden="1" customHeight="1">
      <c r="A2049" s="146" t="s">
        <v>1240</v>
      </c>
      <c r="B2049" s="187" t="s">
        <v>1759</v>
      </c>
      <c r="C2049" s="185" t="e">
        <f>IF(COUNTIFS(#REF!,#REF!&amp;"??")&gt;0,SUMIFS(C$4:C$2174,#REF!,#REF!&amp;"??"),SUMIFS(#REF!,#REF!,#REF!))</f>
        <v>#REF!</v>
      </c>
      <c r="D2049" s="174">
        <v>0</v>
      </c>
      <c r="E2049" s="174">
        <v>0</v>
      </c>
      <c r="F2049" s="174" t="e">
        <f>IF(COUNTIFS(#REF!,#REF!&amp;"??")&gt;0,SUMIFS(F$4:F$2174,#REF!,#REF!&amp;"??"),SUMIFS(#REF!,#REF!,#REF!))</f>
        <v>#REF!</v>
      </c>
      <c r="G2049" s="175">
        <f t="shared" si="70"/>
        <v>0</v>
      </c>
      <c r="H2049" s="175">
        <f t="shared" si="71"/>
        <v>0</v>
      </c>
      <c r="I2049" s="188"/>
    </row>
    <row r="2050" spans="1:9" s="68" customFormat="1" ht="18" hidden="1" customHeight="1">
      <c r="A2050" s="146" t="s">
        <v>1240</v>
      </c>
      <c r="B2050" s="187" t="s">
        <v>1760</v>
      </c>
      <c r="C2050" s="185" t="e">
        <f>IF(COUNTIFS(#REF!,#REF!&amp;"??")&gt;0,SUMIFS(C$4:C$2174,#REF!,#REF!&amp;"??"),SUMIFS(#REF!,#REF!,#REF!))</f>
        <v>#REF!</v>
      </c>
      <c r="D2050" s="174">
        <v>0</v>
      </c>
      <c r="E2050" s="174">
        <v>0</v>
      </c>
      <c r="F2050" s="174" t="e">
        <f>IF(COUNTIFS(#REF!,#REF!&amp;"??")&gt;0,SUMIFS(F$4:F$2174,#REF!,#REF!&amp;"??"),SUMIFS(#REF!,#REF!,#REF!))</f>
        <v>#REF!</v>
      </c>
      <c r="G2050" s="175">
        <f t="shared" ref="G2050:G2090" si="72">IF(E2050=0,0,F2050/E2050)</f>
        <v>0</v>
      </c>
      <c r="H2050" s="175">
        <f t="shared" ref="H2050:H2090" si="73">IF(D2050=0,0,F2050/D2050)</f>
        <v>0</v>
      </c>
      <c r="I2050" s="188"/>
    </row>
    <row r="2051" spans="1:9" s="68" customFormat="1" ht="18" hidden="1" customHeight="1">
      <c r="A2051" s="146" t="s">
        <v>1240</v>
      </c>
      <c r="B2051" s="187" t="s">
        <v>1761</v>
      </c>
      <c r="C2051" s="185" t="e">
        <f>IF(COUNTIFS(#REF!,#REF!&amp;"??")&gt;0,SUMIFS(C$4:C$2174,#REF!,#REF!&amp;"??"),SUMIFS(#REF!,#REF!,#REF!))</f>
        <v>#REF!</v>
      </c>
      <c r="D2051" s="174">
        <v>0</v>
      </c>
      <c r="E2051" s="174">
        <v>0</v>
      </c>
      <c r="F2051" s="174" t="e">
        <f>IF(COUNTIFS(#REF!,#REF!&amp;"??")&gt;0,SUMIFS(F$4:F$2174,#REF!,#REF!&amp;"??"),SUMIFS(#REF!,#REF!,#REF!))</f>
        <v>#REF!</v>
      </c>
      <c r="G2051" s="175">
        <f t="shared" si="72"/>
        <v>0</v>
      </c>
      <c r="H2051" s="175">
        <f t="shared" si="73"/>
        <v>0</v>
      </c>
      <c r="I2051" s="188"/>
    </row>
    <row r="2052" spans="1:9" s="68" customFormat="1" ht="18" hidden="1" customHeight="1">
      <c r="A2052" s="146" t="s">
        <v>1240</v>
      </c>
      <c r="B2052" s="187" t="s">
        <v>1762</v>
      </c>
      <c r="C2052" s="185" t="e">
        <f>IF(COUNTIFS(#REF!,#REF!&amp;"??")&gt;0,SUMIFS(C$4:C$2174,#REF!,#REF!&amp;"??"),SUMIFS(#REF!,#REF!,#REF!))</f>
        <v>#REF!</v>
      </c>
      <c r="D2052" s="174">
        <v>0</v>
      </c>
      <c r="E2052" s="174">
        <v>0</v>
      </c>
      <c r="F2052" s="174" t="e">
        <f>IF(COUNTIFS(#REF!,#REF!&amp;"??")&gt;0,SUMIFS(F$4:F$2174,#REF!,#REF!&amp;"??"),SUMIFS(#REF!,#REF!,#REF!))</f>
        <v>#REF!</v>
      </c>
      <c r="G2052" s="175">
        <f t="shared" si="72"/>
        <v>0</v>
      </c>
      <c r="H2052" s="175">
        <f t="shared" si="73"/>
        <v>0</v>
      </c>
      <c r="I2052" s="188"/>
    </row>
    <row r="2053" spans="1:9" s="68" customFormat="1" ht="18" hidden="1" customHeight="1">
      <c r="A2053" s="146" t="s">
        <v>1240</v>
      </c>
      <c r="B2053" s="187" t="s">
        <v>1763</v>
      </c>
      <c r="C2053" s="185" t="e">
        <f>IF(COUNTIFS(#REF!,#REF!&amp;"??")&gt;0,SUMIFS(C$4:C$2174,#REF!,#REF!&amp;"??"),SUMIFS(#REF!,#REF!,#REF!))</f>
        <v>#REF!</v>
      </c>
      <c r="D2053" s="174">
        <v>0</v>
      </c>
      <c r="E2053" s="174">
        <v>0</v>
      </c>
      <c r="F2053" s="174" t="e">
        <f>IF(COUNTIFS(#REF!,#REF!&amp;"??")&gt;0,SUMIFS(F$4:F$2174,#REF!,#REF!&amp;"??"),SUMIFS(#REF!,#REF!,#REF!))</f>
        <v>#REF!</v>
      </c>
      <c r="G2053" s="175">
        <f t="shared" si="72"/>
        <v>0</v>
      </c>
      <c r="H2053" s="175">
        <f t="shared" si="73"/>
        <v>0</v>
      </c>
      <c r="I2053" s="188"/>
    </row>
    <row r="2054" spans="1:9" s="68" customFormat="1" ht="18" hidden="1" customHeight="1">
      <c r="A2054" s="146" t="s">
        <v>1240</v>
      </c>
      <c r="B2054" s="187" t="s">
        <v>1764</v>
      </c>
      <c r="C2054" s="185" t="e">
        <f>IF(COUNTIFS(#REF!,#REF!&amp;"??")&gt;0,SUMIFS(C$4:C$2174,#REF!,#REF!&amp;"??"),SUMIFS(#REF!,#REF!,#REF!))</f>
        <v>#REF!</v>
      </c>
      <c r="D2054" s="174">
        <v>0</v>
      </c>
      <c r="E2054" s="174">
        <v>0</v>
      </c>
      <c r="F2054" s="174" t="e">
        <f>IF(COUNTIFS(#REF!,#REF!&amp;"??")&gt;0,SUMIFS(F$4:F$2174,#REF!,#REF!&amp;"??"),SUMIFS(#REF!,#REF!,#REF!))</f>
        <v>#REF!</v>
      </c>
      <c r="G2054" s="175">
        <f t="shared" si="72"/>
        <v>0</v>
      </c>
      <c r="H2054" s="175">
        <f t="shared" si="73"/>
        <v>0</v>
      </c>
      <c r="I2054" s="188"/>
    </row>
    <row r="2055" spans="1:9" s="68" customFormat="1" ht="18" hidden="1" customHeight="1">
      <c r="A2055" s="146" t="s">
        <v>1240</v>
      </c>
      <c r="B2055" s="187" t="s">
        <v>1255</v>
      </c>
      <c r="C2055" s="185" t="e">
        <f>IF(COUNTIFS(#REF!,#REF!&amp;"??")&gt;0,SUMIFS(C$4:C$2174,#REF!,#REF!&amp;"??"),SUMIFS(#REF!,#REF!,#REF!))</f>
        <v>#REF!</v>
      </c>
      <c r="D2055" s="174">
        <v>0</v>
      </c>
      <c r="E2055" s="174">
        <v>0</v>
      </c>
      <c r="F2055" s="174" t="e">
        <f>IF(COUNTIFS(#REF!,#REF!&amp;"??")&gt;0,SUMIFS(F$4:F$2174,#REF!,#REF!&amp;"??"),SUMIFS(#REF!,#REF!,#REF!))</f>
        <v>#REF!</v>
      </c>
      <c r="G2055" s="175">
        <f t="shared" si="72"/>
        <v>0</v>
      </c>
      <c r="H2055" s="175">
        <f t="shared" si="73"/>
        <v>0</v>
      </c>
      <c r="I2055" s="188"/>
    </row>
    <row r="2056" spans="1:9" s="68" customFormat="1" ht="18" hidden="1" customHeight="1">
      <c r="A2056" s="146" t="s">
        <v>1240</v>
      </c>
      <c r="B2056" s="187" t="s">
        <v>1256</v>
      </c>
      <c r="C2056" s="185" t="e">
        <f>IF(COUNTIFS(#REF!,#REF!&amp;"??")&gt;0,SUMIFS(C$4:C$2174,#REF!,#REF!&amp;"??"),SUMIFS(#REF!,#REF!,#REF!))</f>
        <v>#REF!</v>
      </c>
      <c r="D2056" s="174">
        <v>0</v>
      </c>
      <c r="E2056" s="174">
        <v>0</v>
      </c>
      <c r="F2056" s="174" t="e">
        <f>IF(COUNTIFS(#REF!,#REF!&amp;"??")&gt;0,SUMIFS(F$4:F$2174,#REF!,#REF!&amp;"??"),SUMIFS(#REF!,#REF!,#REF!))</f>
        <v>#REF!</v>
      </c>
      <c r="G2056" s="175">
        <f t="shared" si="72"/>
        <v>0</v>
      </c>
      <c r="H2056" s="175">
        <f t="shared" si="73"/>
        <v>0</v>
      </c>
      <c r="I2056" s="188"/>
    </row>
    <row r="2057" spans="1:9" s="68" customFormat="1" ht="18" hidden="1" customHeight="1">
      <c r="A2057" s="146" t="s">
        <v>1240</v>
      </c>
      <c r="B2057" s="187" t="s">
        <v>1241</v>
      </c>
      <c r="C2057" s="185" t="e">
        <f>IF(COUNTIFS(#REF!,#REF!&amp;"??")&gt;0,SUMIFS(C$4:C$2174,#REF!,#REF!&amp;"??"),SUMIFS(#REF!,#REF!,#REF!))</f>
        <v>#REF!</v>
      </c>
      <c r="D2057" s="174">
        <v>0</v>
      </c>
      <c r="E2057" s="174">
        <v>0</v>
      </c>
      <c r="F2057" s="174" t="e">
        <f>IF(COUNTIFS(#REF!,#REF!&amp;"??")&gt;0,SUMIFS(F$4:F$2174,#REF!,#REF!&amp;"??"),SUMIFS(#REF!,#REF!,#REF!))</f>
        <v>#REF!</v>
      </c>
      <c r="G2057" s="175">
        <f t="shared" si="72"/>
        <v>0</v>
      </c>
      <c r="H2057" s="175">
        <f t="shared" si="73"/>
        <v>0</v>
      </c>
      <c r="I2057" s="188"/>
    </row>
    <row r="2058" spans="1:9" s="68" customFormat="1" ht="18" hidden="1" customHeight="1">
      <c r="A2058" s="146" t="s">
        <v>1240</v>
      </c>
      <c r="B2058" s="187" t="s">
        <v>1765</v>
      </c>
      <c r="C2058" s="185" t="e">
        <f>IF(COUNTIFS(#REF!,#REF!&amp;"??")&gt;0,SUMIFS(C$4:C$2174,#REF!,#REF!&amp;"??"),SUMIFS(#REF!,#REF!,#REF!))</f>
        <v>#REF!</v>
      </c>
      <c r="D2058" s="174">
        <v>0</v>
      </c>
      <c r="E2058" s="174">
        <v>0</v>
      </c>
      <c r="F2058" s="174" t="e">
        <f>IF(COUNTIFS(#REF!,#REF!&amp;"??")&gt;0,SUMIFS(F$4:F$2174,#REF!,#REF!&amp;"??"),SUMIFS(#REF!,#REF!,#REF!))</f>
        <v>#REF!</v>
      </c>
      <c r="G2058" s="175">
        <f t="shared" si="72"/>
        <v>0</v>
      </c>
      <c r="H2058" s="175">
        <f t="shared" si="73"/>
        <v>0</v>
      </c>
      <c r="I2058" s="188"/>
    </row>
    <row r="2059" spans="1:9" s="68" customFormat="1" ht="18" hidden="1" customHeight="1">
      <c r="A2059" s="146" t="s">
        <v>1240</v>
      </c>
      <c r="B2059" s="187" t="s">
        <v>1766</v>
      </c>
      <c r="C2059" s="185" t="e">
        <f>IF(COUNTIFS(#REF!,#REF!&amp;"??")&gt;0,SUMIFS(C$4:C$2174,#REF!,#REF!&amp;"??"),SUMIFS(#REF!,#REF!,#REF!))</f>
        <v>#REF!</v>
      </c>
      <c r="D2059" s="174">
        <v>0</v>
      </c>
      <c r="E2059" s="174">
        <v>0</v>
      </c>
      <c r="F2059" s="174" t="e">
        <f>IF(COUNTIFS(#REF!,#REF!&amp;"??")&gt;0,SUMIFS(F$4:F$2174,#REF!,#REF!&amp;"??"),SUMIFS(#REF!,#REF!,#REF!))</f>
        <v>#REF!</v>
      </c>
      <c r="G2059" s="175">
        <f t="shared" si="72"/>
        <v>0</v>
      </c>
      <c r="H2059" s="175">
        <f t="shared" si="73"/>
        <v>0</v>
      </c>
      <c r="I2059" s="188"/>
    </row>
    <row r="2060" spans="1:9" s="68" customFormat="1" ht="18" hidden="1" customHeight="1">
      <c r="A2060" s="146" t="s">
        <v>1240</v>
      </c>
      <c r="B2060" s="187" t="s">
        <v>1767</v>
      </c>
      <c r="C2060" s="185" t="e">
        <f>IF(COUNTIFS(#REF!,#REF!&amp;"??")&gt;0,SUMIFS(C$4:C$2174,#REF!,#REF!&amp;"??"),SUMIFS(#REF!,#REF!,#REF!))</f>
        <v>#REF!</v>
      </c>
      <c r="D2060" s="174">
        <v>0</v>
      </c>
      <c r="E2060" s="174">
        <v>0</v>
      </c>
      <c r="F2060" s="174" t="e">
        <f>IF(COUNTIFS(#REF!,#REF!&amp;"??")&gt;0,SUMIFS(F$4:F$2174,#REF!,#REF!&amp;"??"),SUMIFS(#REF!,#REF!,#REF!))</f>
        <v>#REF!</v>
      </c>
      <c r="G2060" s="175">
        <f t="shared" si="72"/>
        <v>0</v>
      </c>
      <c r="H2060" s="175">
        <f t="shared" si="73"/>
        <v>0</v>
      </c>
      <c r="I2060" s="188"/>
    </row>
    <row r="2061" spans="1:9" s="68" customFormat="1" ht="18" hidden="1" customHeight="1">
      <c r="A2061" s="146" t="s">
        <v>1240</v>
      </c>
      <c r="B2061" s="187" t="s">
        <v>1768</v>
      </c>
      <c r="C2061" s="185" t="e">
        <f>IF(COUNTIFS(#REF!,#REF!&amp;"??")&gt;0,SUMIFS(C$4:C$2174,#REF!,#REF!&amp;"??"),SUMIFS(#REF!,#REF!,#REF!))</f>
        <v>#REF!</v>
      </c>
      <c r="D2061" s="174">
        <v>0</v>
      </c>
      <c r="E2061" s="174">
        <v>0</v>
      </c>
      <c r="F2061" s="174" t="e">
        <f>IF(COUNTIFS(#REF!,#REF!&amp;"??")&gt;0,SUMIFS(F$4:F$2174,#REF!,#REF!&amp;"??"),SUMIFS(#REF!,#REF!,#REF!))</f>
        <v>#REF!</v>
      </c>
      <c r="G2061" s="175">
        <f t="shared" si="72"/>
        <v>0</v>
      </c>
      <c r="H2061" s="175">
        <f t="shared" si="73"/>
        <v>0</v>
      </c>
      <c r="I2061" s="188"/>
    </row>
    <row r="2062" spans="1:9" s="68" customFormat="1" ht="18" hidden="1" customHeight="1">
      <c r="A2062" s="146" t="s">
        <v>1240</v>
      </c>
      <c r="B2062" s="187" t="s">
        <v>1769</v>
      </c>
      <c r="C2062" s="185" t="e">
        <f>IF(COUNTIFS(#REF!,#REF!&amp;"??")&gt;0,SUMIFS(C$4:C$2174,#REF!,#REF!&amp;"??"),SUMIFS(#REF!,#REF!,#REF!))</f>
        <v>#REF!</v>
      </c>
      <c r="D2062" s="174">
        <v>0</v>
      </c>
      <c r="E2062" s="174">
        <v>0</v>
      </c>
      <c r="F2062" s="174" t="e">
        <f>IF(COUNTIFS(#REF!,#REF!&amp;"??")&gt;0,SUMIFS(F$4:F$2174,#REF!,#REF!&amp;"??"),SUMIFS(#REF!,#REF!,#REF!))</f>
        <v>#REF!</v>
      </c>
      <c r="G2062" s="175">
        <f t="shared" si="72"/>
        <v>0</v>
      </c>
      <c r="H2062" s="175">
        <f t="shared" si="73"/>
        <v>0</v>
      </c>
      <c r="I2062" s="188"/>
    </row>
    <row r="2063" spans="1:9" s="68" customFormat="1" ht="18" hidden="1" customHeight="1">
      <c r="A2063" s="146" t="s">
        <v>1240</v>
      </c>
      <c r="B2063" s="187" t="s">
        <v>1770</v>
      </c>
      <c r="C2063" s="185" t="e">
        <f>IF(COUNTIFS(#REF!,#REF!&amp;"??")&gt;0,SUMIFS(C$4:C$2174,#REF!,#REF!&amp;"??"),SUMIFS(#REF!,#REF!,#REF!))</f>
        <v>#REF!</v>
      </c>
      <c r="D2063" s="174">
        <v>0</v>
      </c>
      <c r="E2063" s="174">
        <v>0</v>
      </c>
      <c r="F2063" s="174" t="e">
        <f>IF(COUNTIFS(#REF!,#REF!&amp;"??")&gt;0,SUMIFS(F$4:F$2174,#REF!,#REF!&amp;"??"),SUMIFS(#REF!,#REF!,#REF!))</f>
        <v>#REF!</v>
      </c>
      <c r="G2063" s="175">
        <f t="shared" si="72"/>
        <v>0</v>
      </c>
      <c r="H2063" s="175">
        <f t="shared" si="73"/>
        <v>0</v>
      </c>
      <c r="I2063" s="188"/>
    </row>
    <row r="2064" spans="1:9" s="68" customFormat="1" ht="18" hidden="1" customHeight="1">
      <c r="A2064" s="146" t="s">
        <v>1240</v>
      </c>
      <c r="B2064" s="187" t="s">
        <v>1771</v>
      </c>
      <c r="C2064" s="185" t="e">
        <f>IF(COUNTIFS(#REF!,#REF!&amp;"??")&gt;0,SUMIFS(C$4:C$2174,#REF!,#REF!&amp;"??"),SUMIFS(#REF!,#REF!,#REF!))</f>
        <v>#REF!</v>
      </c>
      <c r="D2064" s="174">
        <v>0</v>
      </c>
      <c r="E2064" s="174">
        <v>0</v>
      </c>
      <c r="F2064" s="174" t="e">
        <f>IF(COUNTIFS(#REF!,#REF!&amp;"??")&gt;0,SUMIFS(F$4:F$2174,#REF!,#REF!&amp;"??"),SUMIFS(#REF!,#REF!,#REF!))</f>
        <v>#REF!</v>
      </c>
      <c r="G2064" s="175">
        <f t="shared" si="72"/>
        <v>0</v>
      </c>
      <c r="H2064" s="175">
        <f t="shared" si="73"/>
        <v>0</v>
      </c>
      <c r="I2064" s="188"/>
    </row>
    <row r="2065" spans="1:9" s="68" customFormat="1" ht="18" hidden="1" customHeight="1">
      <c r="A2065" s="146" t="s">
        <v>1240</v>
      </c>
      <c r="B2065" s="187" t="s">
        <v>1772</v>
      </c>
      <c r="C2065" s="185" t="e">
        <f>IF(COUNTIFS(#REF!,#REF!&amp;"??")&gt;0,SUMIFS(C$4:C$2174,#REF!,#REF!&amp;"??"),SUMIFS(#REF!,#REF!,#REF!))</f>
        <v>#REF!</v>
      </c>
      <c r="D2065" s="174">
        <v>0</v>
      </c>
      <c r="E2065" s="174">
        <v>0</v>
      </c>
      <c r="F2065" s="174" t="e">
        <f>IF(COUNTIFS(#REF!,#REF!&amp;"??")&gt;0,SUMIFS(F$4:F$2174,#REF!,#REF!&amp;"??"),SUMIFS(#REF!,#REF!,#REF!))</f>
        <v>#REF!</v>
      </c>
      <c r="G2065" s="175">
        <f t="shared" si="72"/>
        <v>0</v>
      </c>
      <c r="H2065" s="175">
        <f t="shared" si="73"/>
        <v>0</v>
      </c>
      <c r="I2065" s="188"/>
    </row>
    <row r="2066" spans="1:9" s="68" customFormat="1" ht="18" hidden="1" customHeight="1">
      <c r="A2066" s="146" t="s">
        <v>1240</v>
      </c>
      <c r="B2066" s="187" t="s">
        <v>1773</v>
      </c>
      <c r="C2066" s="185" t="e">
        <f>IF(COUNTIFS(#REF!,#REF!&amp;"??")&gt;0,SUMIFS(C$4:C$2174,#REF!,#REF!&amp;"??"),SUMIFS(#REF!,#REF!,#REF!))</f>
        <v>#REF!</v>
      </c>
      <c r="D2066" s="174">
        <v>0</v>
      </c>
      <c r="E2066" s="174">
        <v>0</v>
      </c>
      <c r="F2066" s="174" t="e">
        <f>IF(COUNTIFS(#REF!,#REF!&amp;"??")&gt;0,SUMIFS(F$4:F$2174,#REF!,#REF!&amp;"??"),SUMIFS(#REF!,#REF!,#REF!))</f>
        <v>#REF!</v>
      </c>
      <c r="G2066" s="175">
        <f t="shared" si="72"/>
        <v>0</v>
      </c>
      <c r="H2066" s="175">
        <f t="shared" si="73"/>
        <v>0</v>
      </c>
      <c r="I2066" s="188"/>
    </row>
    <row r="2067" spans="1:9" s="68" customFormat="1" ht="18" hidden="1" customHeight="1">
      <c r="A2067" s="146" t="s">
        <v>1240</v>
      </c>
      <c r="B2067" s="187" t="s">
        <v>1774</v>
      </c>
      <c r="C2067" s="185" t="e">
        <f>IF(COUNTIFS(#REF!,#REF!&amp;"??")&gt;0,SUMIFS(C$4:C$2174,#REF!,#REF!&amp;"??"),SUMIFS(#REF!,#REF!,#REF!))</f>
        <v>#REF!</v>
      </c>
      <c r="D2067" s="174">
        <v>0</v>
      </c>
      <c r="E2067" s="174">
        <v>0</v>
      </c>
      <c r="F2067" s="174" t="e">
        <f>IF(COUNTIFS(#REF!,#REF!&amp;"??")&gt;0,SUMIFS(F$4:F$2174,#REF!,#REF!&amp;"??"),SUMIFS(#REF!,#REF!,#REF!))</f>
        <v>#REF!</v>
      </c>
      <c r="G2067" s="175">
        <f t="shared" si="72"/>
        <v>0</v>
      </c>
      <c r="H2067" s="175">
        <f t="shared" si="73"/>
        <v>0</v>
      </c>
      <c r="I2067" s="188"/>
    </row>
    <row r="2068" spans="1:9" s="68" customFormat="1" ht="18" hidden="1" customHeight="1">
      <c r="A2068" s="146" t="s">
        <v>1240</v>
      </c>
      <c r="B2068" s="187" t="s">
        <v>1775</v>
      </c>
      <c r="C2068" s="185" t="e">
        <f>IF(COUNTIFS(#REF!,#REF!&amp;"??")&gt;0,SUMIFS(C$4:C$2174,#REF!,#REF!&amp;"??"),SUMIFS(#REF!,#REF!,#REF!))</f>
        <v>#REF!</v>
      </c>
      <c r="D2068" s="174">
        <v>0</v>
      </c>
      <c r="E2068" s="174">
        <v>0</v>
      </c>
      <c r="F2068" s="174" t="e">
        <f>IF(COUNTIFS(#REF!,#REF!&amp;"??")&gt;0,SUMIFS(F$4:F$2174,#REF!,#REF!&amp;"??"),SUMIFS(#REF!,#REF!,#REF!))</f>
        <v>#REF!</v>
      </c>
      <c r="G2068" s="175">
        <f t="shared" si="72"/>
        <v>0</v>
      </c>
      <c r="H2068" s="175">
        <f t="shared" si="73"/>
        <v>0</v>
      </c>
      <c r="I2068" s="188"/>
    </row>
    <row r="2069" spans="1:9" s="68" customFormat="1" ht="18" hidden="1" customHeight="1">
      <c r="A2069" s="146" t="s">
        <v>1240</v>
      </c>
      <c r="B2069" s="187" t="s">
        <v>1776</v>
      </c>
      <c r="C2069" s="185" t="e">
        <f>IF(COUNTIFS(#REF!,#REF!&amp;"??")&gt;0,SUMIFS(C$4:C$2174,#REF!,#REF!&amp;"??"),SUMIFS(#REF!,#REF!,#REF!))</f>
        <v>#REF!</v>
      </c>
      <c r="D2069" s="174">
        <v>0</v>
      </c>
      <c r="E2069" s="174">
        <v>0</v>
      </c>
      <c r="F2069" s="174" t="e">
        <f>IF(COUNTIFS(#REF!,#REF!&amp;"??")&gt;0,SUMIFS(F$4:F$2174,#REF!,#REF!&amp;"??"),SUMIFS(#REF!,#REF!,#REF!))</f>
        <v>#REF!</v>
      </c>
      <c r="G2069" s="175">
        <f t="shared" si="72"/>
        <v>0</v>
      </c>
      <c r="H2069" s="175">
        <f t="shared" si="73"/>
        <v>0</v>
      </c>
      <c r="I2069" s="188"/>
    </row>
    <row r="2070" spans="1:9" s="68" customFormat="1" ht="18" hidden="1" customHeight="1">
      <c r="A2070" s="146" t="s">
        <v>1240</v>
      </c>
      <c r="B2070" s="187" t="s">
        <v>1777</v>
      </c>
      <c r="C2070" s="185" t="e">
        <f>IF(COUNTIFS(#REF!,#REF!&amp;"??")&gt;0,SUMIFS(C$4:C$2174,#REF!,#REF!&amp;"??"),SUMIFS(#REF!,#REF!,#REF!))</f>
        <v>#REF!</v>
      </c>
      <c r="D2070" s="174">
        <v>0</v>
      </c>
      <c r="E2070" s="174">
        <v>0</v>
      </c>
      <c r="F2070" s="174" t="e">
        <f>IF(COUNTIFS(#REF!,#REF!&amp;"??")&gt;0,SUMIFS(F$4:F$2174,#REF!,#REF!&amp;"??"),SUMIFS(#REF!,#REF!,#REF!))</f>
        <v>#REF!</v>
      </c>
      <c r="G2070" s="175">
        <f t="shared" si="72"/>
        <v>0</v>
      </c>
      <c r="H2070" s="175">
        <f t="shared" si="73"/>
        <v>0</v>
      </c>
      <c r="I2070" s="188"/>
    </row>
    <row r="2071" spans="1:9" s="68" customFormat="1" ht="18" hidden="1" customHeight="1">
      <c r="A2071" s="146" t="s">
        <v>1240</v>
      </c>
      <c r="B2071" s="187" t="s">
        <v>1778</v>
      </c>
      <c r="C2071" s="185" t="e">
        <f>IF(COUNTIFS(#REF!,#REF!&amp;"??")&gt;0,SUMIFS(C$4:C$2174,#REF!,#REF!&amp;"??"),SUMIFS(#REF!,#REF!,#REF!))</f>
        <v>#REF!</v>
      </c>
      <c r="D2071" s="174">
        <v>0</v>
      </c>
      <c r="E2071" s="174">
        <v>0</v>
      </c>
      <c r="F2071" s="174" t="e">
        <f>IF(COUNTIFS(#REF!,#REF!&amp;"??")&gt;0,SUMIFS(F$4:F$2174,#REF!,#REF!&amp;"??"),SUMIFS(#REF!,#REF!,#REF!))</f>
        <v>#REF!</v>
      </c>
      <c r="G2071" s="175">
        <f t="shared" si="72"/>
        <v>0</v>
      </c>
      <c r="H2071" s="175">
        <f t="shared" si="73"/>
        <v>0</v>
      </c>
      <c r="I2071" s="188"/>
    </row>
    <row r="2072" spans="1:9" s="68" customFormat="1" ht="18" hidden="1" customHeight="1">
      <c r="A2072" s="146" t="s">
        <v>1240</v>
      </c>
      <c r="B2072" s="187" t="s">
        <v>1779</v>
      </c>
      <c r="C2072" s="185" t="e">
        <f>IF(COUNTIFS(#REF!,#REF!&amp;"??")&gt;0,SUMIFS(C$4:C$2174,#REF!,#REF!&amp;"??"),SUMIFS(#REF!,#REF!,#REF!))</f>
        <v>#REF!</v>
      </c>
      <c r="D2072" s="174">
        <v>0</v>
      </c>
      <c r="E2072" s="174">
        <v>0</v>
      </c>
      <c r="F2072" s="174" t="e">
        <f>IF(COUNTIFS(#REF!,#REF!&amp;"??")&gt;0,SUMIFS(F$4:F$2174,#REF!,#REF!&amp;"??"),SUMIFS(#REF!,#REF!,#REF!))</f>
        <v>#REF!</v>
      </c>
      <c r="G2072" s="175">
        <f t="shared" si="72"/>
        <v>0</v>
      </c>
      <c r="H2072" s="175">
        <f t="shared" si="73"/>
        <v>0</v>
      </c>
      <c r="I2072" s="188"/>
    </row>
    <row r="2073" spans="1:9" s="68" customFormat="1" ht="18" hidden="1" customHeight="1">
      <c r="A2073" s="146" t="s">
        <v>1240</v>
      </c>
      <c r="B2073" s="187" t="s">
        <v>1244</v>
      </c>
      <c r="C2073" s="185" t="e">
        <f>IF(COUNTIFS(#REF!,#REF!&amp;"??")&gt;0,SUMIFS(C$4:C$2174,#REF!,#REF!&amp;"??"),SUMIFS(#REF!,#REF!,#REF!))</f>
        <v>#REF!</v>
      </c>
      <c r="D2073" s="174">
        <v>0</v>
      </c>
      <c r="E2073" s="174">
        <v>0</v>
      </c>
      <c r="F2073" s="174" t="e">
        <f>IF(COUNTIFS(#REF!,#REF!&amp;"??")&gt;0,SUMIFS(F$4:F$2174,#REF!,#REF!&amp;"??"),SUMIFS(#REF!,#REF!,#REF!))</f>
        <v>#REF!</v>
      </c>
      <c r="G2073" s="175">
        <f t="shared" si="72"/>
        <v>0</v>
      </c>
      <c r="H2073" s="175">
        <f t="shared" si="73"/>
        <v>0</v>
      </c>
      <c r="I2073" s="188"/>
    </row>
    <row r="2074" spans="1:9" s="68" customFormat="1" ht="18" hidden="1" customHeight="1">
      <c r="A2074" s="146" t="s">
        <v>1240</v>
      </c>
      <c r="B2074" s="187" t="s">
        <v>1780</v>
      </c>
      <c r="C2074" s="185" t="e">
        <f>IF(COUNTIFS(#REF!,#REF!&amp;"??")&gt;0,SUMIFS(C$4:C$2174,#REF!,#REF!&amp;"??"),SUMIFS(#REF!,#REF!,#REF!))</f>
        <v>#REF!</v>
      </c>
      <c r="D2074" s="174">
        <v>0</v>
      </c>
      <c r="E2074" s="174">
        <v>0</v>
      </c>
      <c r="F2074" s="174" t="e">
        <f>IF(COUNTIFS(#REF!,#REF!&amp;"??")&gt;0,SUMIFS(F$4:F$2174,#REF!,#REF!&amp;"??"),SUMIFS(#REF!,#REF!,#REF!))</f>
        <v>#REF!</v>
      </c>
      <c r="G2074" s="175">
        <f t="shared" si="72"/>
        <v>0</v>
      </c>
      <c r="H2074" s="175">
        <f t="shared" si="73"/>
        <v>0</v>
      </c>
      <c r="I2074" s="188"/>
    </row>
    <row r="2075" spans="1:9" s="68" customFormat="1" ht="18" hidden="1" customHeight="1">
      <c r="A2075" s="146" t="s">
        <v>1240</v>
      </c>
      <c r="B2075" s="187" t="s">
        <v>1241</v>
      </c>
      <c r="C2075" s="185" t="e">
        <f>IF(COUNTIFS(#REF!,#REF!&amp;"??")&gt;0,SUMIFS(C$4:C$2174,#REF!,#REF!&amp;"??"),SUMIFS(#REF!,#REF!,#REF!))</f>
        <v>#REF!</v>
      </c>
      <c r="D2075" s="174">
        <v>0</v>
      </c>
      <c r="E2075" s="174">
        <v>0</v>
      </c>
      <c r="F2075" s="174" t="e">
        <f>IF(COUNTIFS(#REF!,#REF!&amp;"??")&gt;0,SUMIFS(F$4:F$2174,#REF!,#REF!&amp;"??"),SUMIFS(#REF!,#REF!,#REF!))</f>
        <v>#REF!</v>
      </c>
      <c r="G2075" s="175">
        <f t="shared" si="72"/>
        <v>0</v>
      </c>
      <c r="H2075" s="175">
        <f t="shared" si="73"/>
        <v>0</v>
      </c>
      <c r="I2075" s="188"/>
    </row>
    <row r="2076" spans="1:9" s="68" customFormat="1" ht="18" hidden="1" customHeight="1">
      <c r="A2076" s="146" t="s">
        <v>1240</v>
      </c>
      <c r="B2076" s="187" t="s">
        <v>1781</v>
      </c>
      <c r="C2076" s="185" t="e">
        <f>IF(COUNTIFS(#REF!,#REF!&amp;"??")&gt;0,SUMIFS(C$4:C$2174,#REF!,#REF!&amp;"??"),SUMIFS(#REF!,#REF!,#REF!))</f>
        <v>#REF!</v>
      </c>
      <c r="D2076" s="174">
        <v>0</v>
      </c>
      <c r="E2076" s="174">
        <v>0</v>
      </c>
      <c r="F2076" s="174" t="e">
        <f>IF(COUNTIFS(#REF!,#REF!&amp;"??")&gt;0,SUMIFS(F$4:F$2174,#REF!,#REF!&amp;"??"),SUMIFS(#REF!,#REF!,#REF!))</f>
        <v>#REF!</v>
      </c>
      <c r="G2076" s="175">
        <f t="shared" si="72"/>
        <v>0</v>
      </c>
      <c r="H2076" s="175">
        <f t="shared" si="73"/>
        <v>0</v>
      </c>
      <c r="I2076" s="188"/>
    </row>
    <row r="2077" spans="1:9" s="68" customFormat="1" ht="18" hidden="1" customHeight="1">
      <c r="A2077" s="146" t="s">
        <v>1240</v>
      </c>
      <c r="B2077" s="187" t="s">
        <v>1782</v>
      </c>
      <c r="C2077" s="185" t="e">
        <f>IF(COUNTIFS(#REF!,#REF!&amp;"??")&gt;0,SUMIFS(C$4:C$2174,#REF!,#REF!&amp;"??"),SUMIFS(#REF!,#REF!,#REF!))</f>
        <v>#REF!</v>
      </c>
      <c r="D2077" s="174">
        <v>0</v>
      </c>
      <c r="E2077" s="174">
        <v>0</v>
      </c>
      <c r="F2077" s="174" t="e">
        <f>IF(COUNTIFS(#REF!,#REF!&amp;"??")&gt;0,SUMIFS(F$4:F$2174,#REF!,#REF!&amp;"??"),SUMIFS(#REF!,#REF!,#REF!))</f>
        <v>#REF!</v>
      </c>
      <c r="G2077" s="175">
        <f t="shared" si="72"/>
        <v>0</v>
      </c>
      <c r="H2077" s="175">
        <f t="shared" si="73"/>
        <v>0</v>
      </c>
      <c r="I2077" s="188"/>
    </row>
    <row r="2078" spans="1:9" s="68" customFormat="1" ht="18" hidden="1" customHeight="1">
      <c r="A2078" s="146" t="s">
        <v>1240</v>
      </c>
      <c r="B2078" s="187" t="s">
        <v>1241</v>
      </c>
      <c r="C2078" s="185" t="e">
        <f>IF(COUNTIFS(#REF!,#REF!&amp;"??")&gt;0,SUMIFS(C$4:C$2174,#REF!,#REF!&amp;"??"),SUMIFS(#REF!,#REF!,#REF!))</f>
        <v>#REF!</v>
      </c>
      <c r="D2078" s="174">
        <v>0</v>
      </c>
      <c r="E2078" s="174">
        <v>0</v>
      </c>
      <c r="F2078" s="174" t="e">
        <f>IF(COUNTIFS(#REF!,#REF!&amp;"??")&gt;0,SUMIFS(F$4:F$2174,#REF!,#REF!&amp;"??"),SUMIFS(#REF!,#REF!,#REF!))</f>
        <v>#REF!</v>
      </c>
      <c r="G2078" s="175">
        <f t="shared" si="72"/>
        <v>0</v>
      </c>
      <c r="H2078" s="175">
        <f t="shared" si="73"/>
        <v>0</v>
      </c>
      <c r="I2078" s="188"/>
    </row>
    <row r="2079" spans="1:9" s="68" customFormat="1" ht="18" hidden="1" customHeight="1">
      <c r="A2079" s="146" t="s">
        <v>1240</v>
      </c>
      <c r="B2079" s="187" t="s">
        <v>1783</v>
      </c>
      <c r="C2079" s="185" t="e">
        <f>IF(COUNTIFS(#REF!,#REF!&amp;"??")&gt;0,SUMIFS(C$4:C$2174,#REF!,#REF!&amp;"??"),SUMIFS(#REF!,#REF!,#REF!))</f>
        <v>#REF!</v>
      </c>
      <c r="D2079" s="174">
        <v>0</v>
      </c>
      <c r="E2079" s="174">
        <v>0</v>
      </c>
      <c r="F2079" s="174" t="e">
        <f>IF(COUNTIFS(#REF!,#REF!&amp;"??")&gt;0,SUMIFS(F$4:F$2174,#REF!,#REF!&amp;"??"),SUMIFS(#REF!,#REF!,#REF!))</f>
        <v>#REF!</v>
      </c>
      <c r="G2079" s="175">
        <f t="shared" si="72"/>
        <v>0</v>
      </c>
      <c r="H2079" s="175">
        <f t="shared" si="73"/>
        <v>0</v>
      </c>
      <c r="I2079" s="188"/>
    </row>
    <row r="2080" spans="1:9" s="68" customFormat="1" ht="18" hidden="1" customHeight="1">
      <c r="A2080" s="146" t="s">
        <v>1240</v>
      </c>
      <c r="B2080" s="187" t="s">
        <v>1784</v>
      </c>
      <c r="C2080" s="185" t="e">
        <f>IF(COUNTIFS(#REF!,#REF!&amp;"??")&gt;0,SUMIFS(C$4:C$2174,#REF!,#REF!&amp;"??"),SUMIFS(#REF!,#REF!,#REF!))</f>
        <v>#REF!</v>
      </c>
      <c r="D2080" s="174">
        <v>0</v>
      </c>
      <c r="E2080" s="174">
        <v>0</v>
      </c>
      <c r="F2080" s="174" t="e">
        <f>IF(COUNTIFS(#REF!,#REF!&amp;"??")&gt;0,SUMIFS(F$4:F$2174,#REF!,#REF!&amp;"??"),SUMIFS(#REF!,#REF!,#REF!))</f>
        <v>#REF!</v>
      </c>
      <c r="G2080" s="175">
        <f t="shared" si="72"/>
        <v>0</v>
      </c>
      <c r="H2080" s="175">
        <f t="shared" si="73"/>
        <v>0</v>
      </c>
      <c r="I2080" s="188"/>
    </row>
    <row r="2081" spans="1:9" s="68" customFormat="1" ht="18" hidden="1" customHeight="1">
      <c r="A2081" s="146" t="s">
        <v>1240</v>
      </c>
      <c r="B2081" s="187" t="s">
        <v>1785</v>
      </c>
      <c r="C2081" s="185" t="e">
        <f>IF(COUNTIFS(#REF!,#REF!&amp;"??")&gt;0,SUMIFS(C$4:C$2174,#REF!,#REF!&amp;"??"),SUMIFS(#REF!,#REF!,#REF!))</f>
        <v>#REF!</v>
      </c>
      <c r="D2081" s="174">
        <v>0</v>
      </c>
      <c r="E2081" s="174">
        <v>0</v>
      </c>
      <c r="F2081" s="174" t="e">
        <f>IF(COUNTIFS(#REF!,#REF!&amp;"??")&gt;0,SUMIFS(F$4:F$2174,#REF!,#REF!&amp;"??"),SUMIFS(#REF!,#REF!,#REF!))</f>
        <v>#REF!</v>
      </c>
      <c r="G2081" s="175">
        <f t="shared" si="72"/>
        <v>0</v>
      </c>
      <c r="H2081" s="175">
        <f t="shared" si="73"/>
        <v>0</v>
      </c>
      <c r="I2081" s="188"/>
    </row>
    <row r="2082" spans="1:9" s="68" customFormat="1" ht="18" hidden="1" customHeight="1">
      <c r="A2082" s="146" t="s">
        <v>1240</v>
      </c>
      <c r="B2082" s="187" t="s">
        <v>1786</v>
      </c>
      <c r="C2082" s="185" t="e">
        <f>IF(COUNTIFS(#REF!,#REF!&amp;"??")&gt;0,SUMIFS(C$4:C$2174,#REF!,#REF!&amp;"??"),SUMIFS(#REF!,#REF!,#REF!))</f>
        <v>#REF!</v>
      </c>
      <c r="D2082" s="174">
        <v>0</v>
      </c>
      <c r="E2082" s="174">
        <v>0</v>
      </c>
      <c r="F2082" s="174" t="e">
        <f>IF(COUNTIFS(#REF!,#REF!&amp;"??")&gt;0,SUMIFS(F$4:F$2174,#REF!,#REF!&amp;"??"),SUMIFS(#REF!,#REF!,#REF!))</f>
        <v>#REF!</v>
      </c>
      <c r="G2082" s="175">
        <f t="shared" si="72"/>
        <v>0</v>
      </c>
      <c r="H2082" s="175">
        <f t="shared" si="73"/>
        <v>0</v>
      </c>
      <c r="I2082" s="188"/>
    </row>
    <row r="2083" spans="1:9" s="68" customFormat="1" ht="18" hidden="1" customHeight="1">
      <c r="A2083" s="146" t="s">
        <v>1240</v>
      </c>
      <c r="B2083" s="187" t="s">
        <v>1787</v>
      </c>
      <c r="C2083" s="185" t="e">
        <f>IF(COUNTIFS(#REF!,#REF!&amp;"??")&gt;0,SUMIFS(C$4:C$2174,#REF!,#REF!&amp;"??"),SUMIFS(#REF!,#REF!,#REF!))</f>
        <v>#REF!</v>
      </c>
      <c r="D2083" s="174">
        <v>0</v>
      </c>
      <c r="E2083" s="174">
        <v>0</v>
      </c>
      <c r="F2083" s="174" t="e">
        <f>IF(COUNTIFS(#REF!,#REF!&amp;"??")&gt;0,SUMIFS(F$4:F$2174,#REF!,#REF!&amp;"??"),SUMIFS(#REF!,#REF!,#REF!))</f>
        <v>#REF!</v>
      </c>
      <c r="G2083" s="175">
        <f t="shared" si="72"/>
        <v>0</v>
      </c>
      <c r="H2083" s="175">
        <f t="shared" si="73"/>
        <v>0</v>
      </c>
      <c r="I2083" s="188"/>
    </row>
    <row r="2084" spans="1:9" s="68" customFormat="1" ht="18" hidden="1" customHeight="1">
      <c r="A2084" s="146" t="s">
        <v>1240</v>
      </c>
      <c r="B2084" s="187" t="s">
        <v>1788</v>
      </c>
      <c r="C2084" s="185" t="e">
        <f>IF(COUNTIFS(#REF!,#REF!&amp;"??")&gt;0,SUMIFS(C$4:C$2174,#REF!,#REF!&amp;"??"),SUMIFS(#REF!,#REF!,#REF!))</f>
        <v>#REF!</v>
      </c>
      <c r="D2084" s="174">
        <v>0</v>
      </c>
      <c r="E2084" s="174">
        <v>0</v>
      </c>
      <c r="F2084" s="174" t="e">
        <f>IF(COUNTIFS(#REF!,#REF!&amp;"??")&gt;0,SUMIFS(F$4:F$2174,#REF!,#REF!&amp;"??"),SUMIFS(#REF!,#REF!,#REF!))</f>
        <v>#REF!</v>
      </c>
      <c r="G2084" s="175">
        <f t="shared" si="72"/>
        <v>0</v>
      </c>
      <c r="H2084" s="175">
        <f t="shared" si="73"/>
        <v>0</v>
      </c>
      <c r="I2084" s="188"/>
    </row>
    <row r="2085" spans="1:9" s="68" customFormat="1" ht="18" hidden="1" customHeight="1">
      <c r="A2085" s="146" t="s">
        <v>1240</v>
      </c>
      <c r="B2085" s="187" t="s">
        <v>1789</v>
      </c>
      <c r="C2085" s="185" t="e">
        <f>IF(COUNTIFS(#REF!,#REF!&amp;"??")&gt;0,SUMIFS(C$4:C$2174,#REF!,#REF!&amp;"??"),SUMIFS(#REF!,#REF!,#REF!))</f>
        <v>#REF!</v>
      </c>
      <c r="D2085" s="174">
        <v>0</v>
      </c>
      <c r="E2085" s="174">
        <v>0</v>
      </c>
      <c r="F2085" s="174" t="e">
        <f>IF(COUNTIFS(#REF!,#REF!&amp;"??")&gt;0,SUMIFS(F$4:F$2174,#REF!,#REF!&amp;"??"),SUMIFS(#REF!,#REF!,#REF!))</f>
        <v>#REF!</v>
      </c>
      <c r="G2085" s="175">
        <f t="shared" si="72"/>
        <v>0</v>
      </c>
      <c r="H2085" s="175">
        <f t="shared" si="73"/>
        <v>0</v>
      </c>
      <c r="I2085" s="188"/>
    </row>
    <row r="2086" spans="1:9" s="68" customFormat="1" ht="18" hidden="1" customHeight="1">
      <c r="A2086" s="146" t="s">
        <v>1240</v>
      </c>
      <c r="B2086" s="187" t="s">
        <v>1241</v>
      </c>
      <c r="C2086" s="185" t="e">
        <f>IF(COUNTIFS(#REF!,#REF!&amp;"??")&gt;0,SUMIFS(C$4:C$2174,#REF!,#REF!&amp;"??"),SUMIFS(#REF!,#REF!,#REF!))</f>
        <v>#REF!</v>
      </c>
      <c r="D2086" s="174">
        <v>0</v>
      </c>
      <c r="E2086" s="174">
        <v>0</v>
      </c>
      <c r="F2086" s="174" t="e">
        <f>IF(COUNTIFS(#REF!,#REF!&amp;"??")&gt;0,SUMIFS(F$4:F$2174,#REF!,#REF!&amp;"??"),SUMIFS(#REF!,#REF!,#REF!))</f>
        <v>#REF!</v>
      </c>
      <c r="G2086" s="175">
        <f t="shared" si="72"/>
        <v>0</v>
      </c>
      <c r="H2086" s="175">
        <f t="shared" si="73"/>
        <v>0</v>
      </c>
      <c r="I2086" s="188"/>
    </row>
    <row r="2087" spans="1:9" s="68" customFormat="1" ht="18" hidden="1" customHeight="1">
      <c r="A2087" s="146" t="s">
        <v>1240</v>
      </c>
      <c r="B2087" s="187" t="s">
        <v>1790</v>
      </c>
      <c r="C2087" s="185" t="e">
        <f>IF(COUNTIFS(#REF!,#REF!&amp;"??")&gt;0,SUMIFS(C$4:C$2174,#REF!,#REF!&amp;"??"),SUMIFS(#REF!,#REF!,#REF!))</f>
        <v>#REF!</v>
      </c>
      <c r="D2087" s="174">
        <v>0</v>
      </c>
      <c r="E2087" s="174">
        <v>0</v>
      </c>
      <c r="F2087" s="174" t="e">
        <f>IF(COUNTIFS(#REF!,#REF!&amp;"??")&gt;0,SUMIFS(F$4:F$2174,#REF!,#REF!&amp;"??"),SUMIFS(#REF!,#REF!,#REF!))</f>
        <v>#REF!</v>
      </c>
      <c r="G2087" s="175">
        <f t="shared" si="72"/>
        <v>0</v>
      </c>
      <c r="H2087" s="175">
        <f t="shared" si="73"/>
        <v>0</v>
      </c>
      <c r="I2087" s="188"/>
    </row>
    <row r="2088" spans="1:9" s="68" customFormat="1" ht="18" hidden="1" customHeight="1">
      <c r="A2088" s="146" t="s">
        <v>1240</v>
      </c>
      <c r="B2088" s="187" t="s">
        <v>1791</v>
      </c>
      <c r="C2088" s="185" t="e">
        <f>IF(COUNTIFS(#REF!,#REF!&amp;"??")&gt;0,SUMIFS(C$4:C$2174,#REF!,#REF!&amp;"??"),SUMIFS(#REF!,#REF!,#REF!))</f>
        <v>#REF!</v>
      </c>
      <c r="D2088" s="174">
        <v>0</v>
      </c>
      <c r="E2088" s="174">
        <v>0</v>
      </c>
      <c r="F2088" s="174" t="e">
        <f>IF(COUNTIFS(#REF!,#REF!&amp;"??")&gt;0,SUMIFS(F$4:F$2174,#REF!,#REF!&amp;"??"),SUMIFS(#REF!,#REF!,#REF!))</f>
        <v>#REF!</v>
      </c>
      <c r="G2088" s="175">
        <f t="shared" si="72"/>
        <v>0</v>
      </c>
      <c r="H2088" s="175">
        <f t="shared" si="73"/>
        <v>0</v>
      </c>
      <c r="I2088" s="188"/>
    </row>
    <row r="2089" spans="1:9" s="68" customFormat="1" ht="18" hidden="1" customHeight="1">
      <c r="A2089" s="146" t="s">
        <v>1240</v>
      </c>
      <c r="B2089" s="187" t="s">
        <v>1792</v>
      </c>
      <c r="C2089" s="185" t="e">
        <f>IF(COUNTIFS(#REF!,#REF!&amp;"??")&gt;0,SUMIFS(C$4:C$2174,#REF!,#REF!&amp;"??"),SUMIFS(#REF!,#REF!,#REF!))</f>
        <v>#REF!</v>
      </c>
      <c r="D2089" s="174">
        <v>0</v>
      </c>
      <c r="E2089" s="174">
        <v>0</v>
      </c>
      <c r="F2089" s="174" t="e">
        <f>IF(COUNTIFS(#REF!,#REF!&amp;"??")&gt;0,SUMIFS(F$4:F$2174,#REF!,#REF!&amp;"??"),SUMIFS(#REF!,#REF!,#REF!))</f>
        <v>#REF!</v>
      </c>
      <c r="G2089" s="175">
        <f t="shared" si="72"/>
        <v>0</v>
      </c>
      <c r="H2089" s="175">
        <f t="shared" si="73"/>
        <v>0</v>
      </c>
      <c r="I2089" s="188"/>
    </row>
    <row r="2090" spans="1:9" s="68" customFormat="1" ht="18" hidden="1" customHeight="1">
      <c r="A2090" s="146" t="s">
        <v>1240</v>
      </c>
      <c r="B2090" s="187" t="s">
        <v>1793</v>
      </c>
      <c r="C2090" s="185" t="e">
        <f>IF(COUNTIFS(#REF!,#REF!&amp;"??")&gt;0,SUMIFS(C$4:C$2174,#REF!,#REF!&amp;"??"),SUMIFS(#REF!,#REF!,#REF!))</f>
        <v>#REF!</v>
      </c>
      <c r="D2090" s="174">
        <v>0</v>
      </c>
      <c r="E2090" s="174">
        <v>0</v>
      </c>
      <c r="F2090" s="174" t="e">
        <f>IF(COUNTIFS(#REF!,#REF!&amp;"??")&gt;0,SUMIFS(F$4:F$2174,#REF!,#REF!&amp;"??"),SUMIFS(#REF!,#REF!,#REF!))</f>
        <v>#REF!</v>
      </c>
      <c r="G2090" s="175">
        <f t="shared" si="72"/>
        <v>0</v>
      </c>
      <c r="H2090" s="175">
        <f t="shared" si="73"/>
        <v>0</v>
      </c>
      <c r="I2090" s="188"/>
    </row>
    <row r="2091" spans="1:9" s="68" customFormat="1" ht="18" hidden="1" customHeight="1">
      <c r="A2091" s="146" t="s">
        <v>1240</v>
      </c>
      <c r="B2091" s="187" t="s">
        <v>1794</v>
      </c>
      <c r="C2091" s="185" t="e">
        <f>IF(COUNTIFS(#REF!,#REF!&amp;"??")&gt;0,SUMIFS(C$4:C$2174,#REF!,#REF!&amp;"??"),SUMIFS(#REF!,#REF!,#REF!))</f>
        <v>#REF!</v>
      </c>
      <c r="D2091" s="174">
        <v>0</v>
      </c>
      <c r="E2091" s="174">
        <v>0</v>
      </c>
      <c r="F2091" s="174" t="e">
        <f>IF(COUNTIFS(#REF!,#REF!&amp;"??")&gt;0,SUMIFS(F$4:F$2174,#REF!,#REF!&amp;"??"),SUMIFS(#REF!,#REF!,#REF!))</f>
        <v>#REF!</v>
      </c>
      <c r="G2091" s="175">
        <f t="shared" ref="G2091:G2134" si="74">IF(E2091=0,0,F2091/E2091)</f>
        <v>0</v>
      </c>
      <c r="H2091" s="175">
        <f t="shared" ref="H2091:H2134" si="75">IF(D2091=0,0,F2091/D2091)</f>
        <v>0</v>
      </c>
      <c r="I2091" s="188"/>
    </row>
    <row r="2092" spans="1:9" s="68" customFormat="1" ht="18" hidden="1" customHeight="1">
      <c r="A2092" s="146" t="s">
        <v>1240</v>
      </c>
      <c r="B2092" s="187" t="s">
        <v>1795</v>
      </c>
      <c r="C2092" s="185" t="e">
        <f>IF(COUNTIFS(#REF!,#REF!&amp;"??")&gt;0,SUMIFS(C$4:C$2174,#REF!,#REF!&amp;"??"),SUMIFS(#REF!,#REF!,#REF!))</f>
        <v>#REF!</v>
      </c>
      <c r="D2092" s="174">
        <v>0</v>
      </c>
      <c r="E2092" s="174">
        <v>0</v>
      </c>
      <c r="F2092" s="174" t="e">
        <f>IF(COUNTIFS(#REF!,#REF!&amp;"??")&gt;0,SUMIFS(F$4:F$2174,#REF!,#REF!&amp;"??"),SUMIFS(#REF!,#REF!,#REF!))</f>
        <v>#REF!</v>
      </c>
      <c r="G2092" s="175">
        <f t="shared" si="74"/>
        <v>0</v>
      </c>
      <c r="H2092" s="175">
        <f t="shared" si="75"/>
        <v>0</v>
      </c>
      <c r="I2092" s="188"/>
    </row>
    <row r="2093" spans="1:9" s="68" customFormat="1" ht="18" hidden="1" customHeight="1">
      <c r="A2093" s="146" t="s">
        <v>1240</v>
      </c>
      <c r="B2093" s="187" t="s">
        <v>1796</v>
      </c>
      <c r="C2093" s="185" t="e">
        <f>IF(COUNTIFS(#REF!,#REF!&amp;"??")&gt;0,SUMIFS(C$4:C$2174,#REF!,#REF!&amp;"??"),SUMIFS(#REF!,#REF!,#REF!))</f>
        <v>#REF!</v>
      </c>
      <c r="D2093" s="174">
        <v>0</v>
      </c>
      <c r="E2093" s="174">
        <v>0</v>
      </c>
      <c r="F2093" s="174" t="e">
        <f>IF(COUNTIFS(#REF!,#REF!&amp;"??")&gt;0,SUMIFS(F$4:F$2174,#REF!,#REF!&amp;"??"),SUMIFS(#REF!,#REF!,#REF!))</f>
        <v>#REF!</v>
      </c>
      <c r="G2093" s="175">
        <f t="shared" si="74"/>
        <v>0</v>
      </c>
      <c r="H2093" s="175">
        <f t="shared" si="75"/>
        <v>0</v>
      </c>
      <c r="I2093" s="188"/>
    </row>
    <row r="2094" spans="1:9" s="68" customFormat="1" ht="18" hidden="1" customHeight="1">
      <c r="A2094" s="146" t="s">
        <v>1240</v>
      </c>
      <c r="B2094" s="187" t="s">
        <v>1797</v>
      </c>
      <c r="C2094" s="185" t="e">
        <f>IF(COUNTIFS(#REF!,#REF!&amp;"??")&gt;0,SUMIFS(C$4:C$2174,#REF!,#REF!&amp;"??"),SUMIFS(#REF!,#REF!,#REF!))</f>
        <v>#REF!</v>
      </c>
      <c r="D2094" s="174">
        <v>0</v>
      </c>
      <c r="E2094" s="174">
        <v>0</v>
      </c>
      <c r="F2094" s="174" t="e">
        <f>IF(COUNTIFS(#REF!,#REF!&amp;"??")&gt;0,SUMIFS(F$4:F$2174,#REF!,#REF!&amp;"??"),SUMIFS(#REF!,#REF!,#REF!))</f>
        <v>#REF!</v>
      </c>
      <c r="G2094" s="175">
        <f t="shared" si="74"/>
        <v>0</v>
      </c>
      <c r="H2094" s="175">
        <f t="shared" si="75"/>
        <v>0</v>
      </c>
      <c r="I2094" s="188"/>
    </row>
    <row r="2095" spans="1:9" s="68" customFormat="1" ht="18" hidden="1" customHeight="1">
      <c r="A2095" s="146" t="s">
        <v>1240</v>
      </c>
      <c r="B2095" s="187" t="s">
        <v>1798</v>
      </c>
      <c r="C2095" s="185" t="e">
        <f>IF(COUNTIFS(#REF!,#REF!&amp;"??")&gt;0,SUMIFS(C$4:C$2174,#REF!,#REF!&amp;"??"),SUMIFS(#REF!,#REF!,#REF!))</f>
        <v>#REF!</v>
      </c>
      <c r="D2095" s="174">
        <v>0</v>
      </c>
      <c r="E2095" s="174">
        <v>0</v>
      </c>
      <c r="F2095" s="174" t="e">
        <f>IF(COUNTIFS(#REF!,#REF!&amp;"??")&gt;0,SUMIFS(F$4:F$2174,#REF!,#REF!&amp;"??"),SUMIFS(#REF!,#REF!,#REF!))</f>
        <v>#REF!</v>
      </c>
      <c r="G2095" s="175">
        <f t="shared" si="74"/>
        <v>0</v>
      </c>
      <c r="H2095" s="175">
        <f t="shared" si="75"/>
        <v>0</v>
      </c>
      <c r="I2095" s="188"/>
    </row>
    <row r="2096" spans="1:9" s="68" customFormat="1" ht="18" hidden="1" customHeight="1">
      <c r="A2096" s="146" t="s">
        <v>1240</v>
      </c>
      <c r="B2096" s="187" t="s">
        <v>1799</v>
      </c>
      <c r="C2096" s="185" t="e">
        <f>IF(COUNTIFS(#REF!,#REF!&amp;"??")&gt;0,SUMIFS(C$4:C$2174,#REF!,#REF!&amp;"??"),SUMIFS(#REF!,#REF!,#REF!))</f>
        <v>#REF!</v>
      </c>
      <c r="D2096" s="174">
        <v>0</v>
      </c>
      <c r="E2096" s="174">
        <v>0</v>
      </c>
      <c r="F2096" s="174" t="e">
        <f>IF(COUNTIFS(#REF!,#REF!&amp;"??")&gt;0,SUMIFS(F$4:F$2174,#REF!,#REF!&amp;"??"),SUMIFS(#REF!,#REF!,#REF!))</f>
        <v>#REF!</v>
      </c>
      <c r="G2096" s="175">
        <f t="shared" si="74"/>
        <v>0</v>
      </c>
      <c r="H2096" s="175">
        <f t="shared" si="75"/>
        <v>0</v>
      </c>
      <c r="I2096" s="188"/>
    </row>
    <row r="2097" spans="1:9" s="68" customFormat="1" ht="18" hidden="1" customHeight="1">
      <c r="A2097" s="146" t="s">
        <v>1240</v>
      </c>
      <c r="B2097" s="187" t="s">
        <v>1800</v>
      </c>
      <c r="C2097" s="185" t="e">
        <f>IF(COUNTIFS(#REF!,#REF!&amp;"??")&gt;0,SUMIFS(C$4:C$2174,#REF!,#REF!&amp;"??"),SUMIFS(#REF!,#REF!,#REF!))</f>
        <v>#REF!</v>
      </c>
      <c r="D2097" s="174">
        <v>0</v>
      </c>
      <c r="E2097" s="174">
        <v>0</v>
      </c>
      <c r="F2097" s="174" t="e">
        <f>IF(COUNTIFS(#REF!,#REF!&amp;"??")&gt;0,SUMIFS(F$4:F$2174,#REF!,#REF!&amp;"??"),SUMIFS(#REF!,#REF!,#REF!))</f>
        <v>#REF!</v>
      </c>
      <c r="G2097" s="175">
        <f t="shared" si="74"/>
        <v>0</v>
      </c>
      <c r="H2097" s="175">
        <f t="shared" si="75"/>
        <v>0</v>
      </c>
      <c r="I2097" s="188"/>
    </row>
    <row r="2098" spans="1:9" s="68" customFormat="1" ht="18" hidden="1" customHeight="1">
      <c r="A2098" s="146" t="s">
        <v>1240</v>
      </c>
      <c r="B2098" s="187" t="s">
        <v>1801</v>
      </c>
      <c r="C2098" s="185" t="e">
        <f>IF(COUNTIFS(#REF!,#REF!&amp;"??")&gt;0,SUMIFS(C$4:C$2174,#REF!,#REF!&amp;"??"),SUMIFS(#REF!,#REF!,#REF!))</f>
        <v>#REF!</v>
      </c>
      <c r="D2098" s="174">
        <v>0</v>
      </c>
      <c r="E2098" s="174">
        <v>0</v>
      </c>
      <c r="F2098" s="174" t="e">
        <f>IF(COUNTIFS(#REF!,#REF!&amp;"??")&gt;0,SUMIFS(F$4:F$2174,#REF!,#REF!&amp;"??"),SUMIFS(#REF!,#REF!,#REF!))</f>
        <v>#REF!</v>
      </c>
      <c r="G2098" s="175">
        <f t="shared" si="74"/>
        <v>0</v>
      </c>
      <c r="H2098" s="175">
        <f t="shared" si="75"/>
        <v>0</v>
      </c>
      <c r="I2098" s="188"/>
    </row>
    <row r="2099" spans="1:9" s="68" customFormat="1" ht="18" hidden="1" customHeight="1">
      <c r="A2099" s="146" t="s">
        <v>1240</v>
      </c>
      <c r="B2099" s="187" t="s">
        <v>1802</v>
      </c>
      <c r="C2099" s="185" t="e">
        <f>IF(COUNTIFS(#REF!,#REF!&amp;"??")&gt;0,SUMIFS(C$4:C$2174,#REF!,#REF!&amp;"??"),SUMIFS(#REF!,#REF!,#REF!))</f>
        <v>#REF!</v>
      </c>
      <c r="D2099" s="174">
        <v>0</v>
      </c>
      <c r="E2099" s="174">
        <v>0</v>
      </c>
      <c r="F2099" s="174" t="e">
        <f>IF(COUNTIFS(#REF!,#REF!&amp;"??")&gt;0,SUMIFS(F$4:F$2174,#REF!,#REF!&amp;"??"),SUMIFS(#REF!,#REF!,#REF!))</f>
        <v>#REF!</v>
      </c>
      <c r="G2099" s="175">
        <f t="shared" si="74"/>
        <v>0</v>
      </c>
      <c r="H2099" s="175">
        <f t="shared" si="75"/>
        <v>0</v>
      </c>
      <c r="I2099" s="188"/>
    </row>
    <row r="2100" spans="1:9" s="68" customFormat="1" ht="18" hidden="1" customHeight="1">
      <c r="A2100" s="146" t="s">
        <v>1240</v>
      </c>
      <c r="B2100" s="187" t="s">
        <v>1803</v>
      </c>
      <c r="C2100" s="185" t="e">
        <f>IF(COUNTIFS(#REF!,#REF!&amp;"??")&gt;0,SUMIFS(C$4:C$2174,#REF!,#REF!&amp;"??"),SUMIFS(#REF!,#REF!,#REF!))</f>
        <v>#REF!</v>
      </c>
      <c r="D2100" s="174">
        <v>0</v>
      </c>
      <c r="E2100" s="174">
        <v>0</v>
      </c>
      <c r="F2100" s="174" t="e">
        <f>IF(COUNTIFS(#REF!,#REF!&amp;"??")&gt;0,SUMIFS(F$4:F$2174,#REF!,#REF!&amp;"??"),SUMIFS(#REF!,#REF!,#REF!))</f>
        <v>#REF!</v>
      </c>
      <c r="G2100" s="175">
        <f t="shared" si="74"/>
        <v>0</v>
      </c>
      <c r="H2100" s="175">
        <f t="shared" si="75"/>
        <v>0</v>
      </c>
      <c r="I2100" s="188"/>
    </row>
    <row r="2101" spans="1:9" s="68" customFormat="1" ht="18" hidden="1" customHeight="1">
      <c r="A2101" s="146" t="s">
        <v>1240</v>
      </c>
      <c r="B2101" s="187" t="s">
        <v>1804</v>
      </c>
      <c r="C2101" s="185" t="e">
        <f>IF(COUNTIFS(#REF!,#REF!&amp;"??")&gt;0,SUMIFS(C$4:C$2174,#REF!,#REF!&amp;"??"),SUMIFS(#REF!,#REF!,#REF!))</f>
        <v>#REF!</v>
      </c>
      <c r="D2101" s="174">
        <v>0</v>
      </c>
      <c r="E2101" s="174">
        <v>0</v>
      </c>
      <c r="F2101" s="174" t="e">
        <f>IF(COUNTIFS(#REF!,#REF!&amp;"??")&gt;0,SUMIFS(F$4:F$2174,#REF!,#REF!&amp;"??"),SUMIFS(#REF!,#REF!,#REF!))</f>
        <v>#REF!</v>
      </c>
      <c r="G2101" s="175">
        <f t="shared" si="74"/>
        <v>0</v>
      </c>
      <c r="H2101" s="175">
        <f t="shared" si="75"/>
        <v>0</v>
      </c>
      <c r="I2101" s="188"/>
    </row>
    <row r="2102" spans="1:9" s="68" customFormat="1" ht="18" hidden="1" customHeight="1">
      <c r="A2102" s="146" t="s">
        <v>1240</v>
      </c>
      <c r="B2102" s="187" t="s">
        <v>1805</v>
      </c>
      <c r="C2102" s="185" t="e">
        <f>IF(COUNTIFS(#REF!,#REF!&amp;"??")&gt;0,SUMIFS(C$4:C$2174,#REF!,#REF!&amp;"??"),SUMIFS(#REF!,#REF!,#REF!))</f>
        <v>#REF!</v>
      </c>
      <c r="D2102" s="174">
        <v>0</v>
      </c>
      <c r="E2102" s="174">
        <v>0</v>
      </c>
      <c r="F2102" s="174" t="e">
        <f>IF(COUNTIFS(#REF!,#REF!&amp;"??")&gt;0,SUMIFS(F$4:F$2174,#REF!,#REF!&amp;"??"),SUMIFS(#REF!,#REF!,#REF!))</f>
        <v>#REF!</v>
      </c>
      <c r="G2102" s="175">
        <f t="shared" si="74"/>
        <v>0</v>
      </c>
      <c r="H2102" s="175">
        <f t="shared" si="75"/>
        <v>0</v>
      </c>
      <c r="I2102" s="188"/>
    </row>
    <row r="2103" spans="1:9" s="68" customFormat="1" ht="18" hidden="1" customHeight="1">
      <c r="A2103" s="146" t="s">
        <v>1240</v>
      </c>
      <c r="B2103" s="187" t="s">
        <v>1806</v>
      </c>
      <c r="C2103" s="185" t="e">
        <f>IF(COUNTIFS(#REF!,#REF!&amp;"??")&gt;0,SUMIFS(C$4:C$2174,#REF!,#REF!&amp;"??"),SUMIFS(#REF!,#REF!,#REF!))</f>
        <v>#REF!</v>
      </c>
      <c r="D2103" s="174">
        <v>0</v>
      </c>
      <c r="E2103" s="174">
        <v>0</v>
      </c>
      <c r="F2103" s="174" t="e">
        <f>IF(COUNTIFS(#REF!,#REF!&amp;"??")&gt;0,SUMIFS(F$4:F$2174,#REF!,#REF!&amp;"??"),SUMIFS(#REF!,#REF!,#REF!))</f>
        <v>#REF!</v>
      </c>
      <c r="G2103" s="175">
        <f t="shared" si="74"/>
        <v>0</v>
      </c>
      <c r="H2103" s="175">
        <f t="shared" si="75"/>
        <v>0</v>
      </c>
      <c r="I2103" s="188"/>
    </row>
    <row r="2104" spans="1:9" s="68" customFormat="1" ht="18" hidden="1" customHeight="1">
      <c r="A2104" s="146" t="s">
        <v>1240</v>
      </c>
      <c r="B2104" s="187" t="s">
        <v>1807</v>
      </c>
      <c r="C2104" s="185" t="e">
        <f>IF(COUNTIFS(#REF!,#REF!&amp;"??")&gt;0,SUMIFS(C$4:C$2174,#REF!,#REF!&amp;"??"),SUMIFS(#REF!,#REF!,#REF!))</f>
        <v>#REF!</v>
      </c>
      <c r="D2104" s="174">
        <v>0</v>
      </c>
      <c r="E2104" s="174">
        <v>0</v>
      </c>
      <c r="F2104" s="174" t="e">
        <f>IF(COUNTIFS(#REF!,#REF!&amp;"??")&gt;0,SUMIFS(F$4:F$2174,#REF!,#REF!&amp;"??"),SUMIFS(#REF!,#REF!,#REF!))</f>
        <v>#REF!</v>
      </c>
      <c r="G2104" s="175">
        <f t="shared" si="74"/>
        <v>0</v>
      </c>
      <c r="H2104" s="175">
        <f t="shared" si="75"/>
        <v>0</v>
      </c>
      <c r="I2104" s="188"/>
    </row>
    <row r="2105" spans="1:9" s="68" customFormat="1" ht="18" hidden="1" customHeight="1">
      <c r="A2105" s="146" t="s">
        <v>1240</v>
      </c>
      <c r="B2105" s="187" t="s">
        <v>1808</v>
      </c>
      <c r="C2105" s="185" t="e">
        <f>IF(COUNTIFS(#REF!,#REF!&amp;"??")&gt;0,SUMIFS(C$4:C$2174,#REF!,#REF!&amp;"??"),SUMIFS(#REF!,#REF!,#REF!))</f>
        <v>#REF!</v>
      </c>
      <c r="D2105" s="174">
        <v>0</v>
      </c>
      <c r="E2105" s="174">
        <v>0</v>
      </c>
      <c r="F2105" s="174" t="e">
        <f>IF(COUNTIFS(#REF!,#REF!&amp;"??")&gt;0,SUMIFS(F$4:F$2174,#REF!,#REF!&amp;"??"),SUMIFS(#REF!,#REF!,#REF!))</f>
        <v>#REF!</v>
      </c>
      <c r="G2105" s="175">
        <f t="shared" si="74"/>
        <v>0</v>
      </c>
      <c r="H2105" s="175">
        <f t="shared" si="75"/>
        <v>0</v>
      </c>
      <c r="I2105" s="188"/>
    </row>
    <row r="2106" spans="1:9" s="68" customFormat="1" ht="18" hidden="1" customHeight="1">
      <c r="A2106" s="146" t="s">
        <v>1240</v>
      </c>
      <c r="B2106" s="187" t="s">
        <v>1809</v>
      </c>
      <c r="C2106" s="185" t="e">
        <f>IF(COUNTIFS(#REF!,#REF!&amp;"??")&gt;0,SUMIFS(C$4:C$2174,#REF!,#REF!&amp;"??"),SUMIFS(#REF!,#REF!,#REF!))</f>
        <v>#REF!</v>
      </c>
      <c r="D2106" s="174">
        <v>0</v>
      </c>
      <c r="E2106" s="174">
        <v>0</v>
      </c>
      <c r="F2106" s="174" t="e">
        <f>IF(COUNTIFS(#REF!,#REF!&amp;"??")&gt;0,SUMIFS(F$4:F$2174,#REF!,#REF!&amp;"??"),SUMIFS(#REF!,#REF!,#REF!))</f>
        <v>#REF!</v>
      </c>
      <c r="G2106" s="175">
        <f t="shared" si="74"/>
        <v>0</v>
      </c>
      <c r="H2106" s="175">
        <f t="shared" si="75"/>
        <v>0</v>
      </c>
      <c r="I2106" s="188"/>
    </row>
    <row r="2107" spans="1:9" s="68" customFormat="1" ht="18" hidden="1" customHeight="1">
      <c r="A2107" s="146" t="s">
        <v>1240</v>
      </c>
      <c r="B2107" s="187" t="s">
        <v>1810</v>
      </c>
      <c r="C2107" s="185" t="e">
        <f>IF(COUNTIFS(#REF!,#REF!&amp;"??")&gt;0,SUMIFS(C$4:C$2174,#REF!,#REF!&amp;"??"),SUMIFS(#REF!,#REF!,#REF!))</f>
        <v>#REF!</v>
      </c>
      <c r="D2107" s="174">
        <v>0</v>
      </c>
      <c r="E2107" s="174">
        <v>0</v>
      </c>
      <c r="F2107" s="174" t="e">
        <f>IF(COUNTIFS(#REF!,#REF!&amp;"??")&gt;0,SUMIFS(F$4:F$2174,#REF!,#REF!&amp;"??"),SUMIFS(#REF!,#REF!,#REF!))</f>
        <v>#REF!</v>
      </c>
      <c r="G2107" s="175">
        <f t="shared" si="74"/>
        <v>0</v>
      </c>
      <c r="H2107" s="175">
        <f t="shared" si="75"/>
        <v>0</v>
      </c>
      <c r="I2107" s="188"/>
    </row>
    <row r="2108" spans="1:9" s="68" customFormat="1" ht="18" hidden="1" customHeight="1">
      <c r="A2108" s="146" t="s">
        <v>1240</v>
      </c>
      <c r="B2108" s="187" t="s">
        <v>1811</v>
      </c>
      <c r="C2108" s="185" t="e">
        <f>IF(COUNTIFS(#REF!,#REF!&amp;"??")&gt;0,SUMIFS(C$4:C$2174,#REF!,#REF!&amp;"??"),SUMIFS(#REF!,#REF!,#REF!))</f>
        <v>#REF!</v>
      </c>
      <c r="D2108" s="174">
        <v>0</v>
      </c>
      <c r="E2108" s="174">
        <v>0</v>
      </c>
      <c r="F2108" s="174" t="e">
        <f>IF(COUNTIFS(#REF!,#REF!&amp;"??")&gt;0,SUMIFS(F$4:F$2174,#REF!,#REF!&amp;"??"),SUMIFS(#REF!,#REF!,#REF!))</f>
        <v>#REF!</v>
      </c>
      <c r="G2108" s="175">
        <f t="shared" si="74"/>
        <v>0</v>
      </c>
      <c r="H2108" s="175">
        <f t="shared" si="75"/>
        <v>0</v>
      </c>
      <c r="I2108" s="188"/>
    </row>
    <row r="2109" spans="1:9" s="68" customFormat="1" ht="18" hidden="1" customHeight="1">
      <c r="A2109" s="146" t="s">
        <v>1240</v>
      </c>
      <c r="B2109" s="187" t="s">
        <v>1241</v>
      </c>
      <c r="C2109" s="185" t="e">
        <f>IF(COUNTIFS(#REF!,#REF!&amp;"??")&gt;0,SUMIFS(C$4:C$2174,#REF!,#REF!&amp;"??"),SUMIFS(#REF!,#REF!,#REF!))</f>
        <v>#REF!</v>
      </c>
      <c r="D2109" s="174">
        <v>0</v>
      </c>
      <c r="E2109" s="174">
        <v>0</v>
      </c>
      <c r="F2109" s="174" t="e">
        <f>IF(COUNTIFS(#REF!,#REF!&amp;"??")&gt;0,SUMIFS(F$4:F$2174,#REF!,#REF!&amp;"??"),SUMIFS(#REF!,#REF!,#REF!))</f>
        <v>#REF!</v>
      </c>
      <c r="G2109" s="175">
        <f t="shared" si="74"/>
        <v>0</v>
      </c>
      <c r="H2109" s="175">
        <f t="shared" si="75"/>
        <v>0</v>
      </c>
      <c r="I2109" s="188"/>
    </row>
    <row r="2110" spans="1:9" s="68" customFormat="1" ht="18" hidden="1" customHeight="1">
      <c r="A2110" s="146" t="s">
        <v>1240</v>
      </c>
      <c r="B2110" s="187" t="s">
        <v>1812</v>
      </c>
      <c r="C2110" s="185" t="e">
        <f>IF(COUNTIFS(#REF!,#REF!&amp;"??")&gt;0,SUMIFS(C$4:C$2174,#REF!,#REF!&amp;"??"),SUMIFS(#REF!,#REF!,#REF!))</f>
        <v>#REF!</v>
      </c>
      <c r="D2110" s="174">
        <v>0</v>
      </c>
      <c r="E2110" s="174">
        <v>0</v>
      </c>
      <c r="F2110" s="174" t="e">
        <f>IF(COUNTIFS(#REF!,#REF!&amp;"??")&gt;0,SUMIFS(F$4:F$2174,#REF!,#REF!&amp;"??"),SUMIFS(#REF!,#REF!,#REF!))</f>
        <v>#REF!</v>
      </c>
      <c r="G2110" s="175">
        <f t="shared" si="74"/>
        <v>0</v>
      </c>
      <c r="H2110" s="175">
        <f t="shared" si="75"/>
        <v>0</v>
      </c>
      <c r="I2110" s="188"/>
    </row>
    <row r="2111" spans="1:9" s="68" customFormat="1" ht="18" hidden="1" customHeight="1">
      <c r="A2111" s="146" t="s">
        <v>1240</v>
      </c>
      <c r="B2111" s="187" t="s">
        <v>1813</v>
      </c>
      <c r="C2111" s="185" t="e">
        <f>IF(COUNTIFS(#REF!,#REF!&amp;"??")&gt;0,SUMIFS(C$4:C$2174,#REF!,#REF!&amp;"??"),SUMIFS(#REF!,#REF!,#REF!))</f>
        <v>#REF!</v>
      </c>
      <c r="D2111" s="174">
        <v>0</v>
      </c>
      <c r="E2111" s="174">
        <v>0</v>
      </c>
      <c r="F2111" s="174" t="e">
        <f>IF(COUNTIFS(#REF!,#REF!&amp;"??")&gt;0,SUMIFS(F$4:F$2174,#REF!,#REF!&amp;"??"),SUMIFS(#REF!,#REF!,#REF!))</f>
        <v>#REF!</v>
      </c>
      <c r="G2111" s="175">
        <f t="shared" si="74"/>
        <v>0</v>
      </c>
      <c r="H2111" s="175">
        <f t="shared" si="75"/>
        <v>0</v>
      </c>
      <c r="I2111" s="188"/>
    </row>
    <row r="2112" spans="1:9" s="68" customFormat="1" ht="18" hidden="1" customHeight="1">
      <c r="A2112" s="146" t="s">
        <v>1240</v>
      </c>
      <c r="B2112" s="187" t="s">
        <v>1814</v>
      </c>
      <c r="C2112" s="185" t="e">
        <f>IF(COUNTIFS(#REF!,#REF!&amp;"??")&gt;0,SUMIFS(C$4:C$2174,#REF!,#REF!&amp;"??"),SUMIFS(#REF!,#REF!,#REF!))</f>
        <v>#REF!</v>
      </c>
      <c r="D2112" s="174">
        <v>0</v>
      </c>
      <c r="E2112" s="174">
        <v>0</v>
      </c>
      <c r="F2112" s="174" t="e">
        <f>IF(COUNTIFS(#REF!,#REF!&amp;"??")&gt;0,SUMIFS(F$4:F$2174,#REF!,#REF!&amp;"??"),SUMIFS(#REF!,#REF!,#REF!))</f>
        <v>#REF!</v>
      </c>
      <c r="G2112" s="175">
        <f t="shared" si="74"/>
        <v>0</v>
      </c>
      <c r="H2112" s="175">
        <f t="shared" si="75"/>
        <v>0</v>
      </c>
      <c r="I2112" s="188"/>
    </row>
    <row r="2113" spans="1:9" s="68" customFormat="1" ht="18" hidden="1" customHeight="1">
      <c r="A2113" s="146" t="s">
        <v>1240</v>
      </c>
      <c r="B2113" s="187" t="s">
        <v>1815</v>
      </c>
      <c r="C2113" s="185" t="e">
        <f>IF(COUNTIFS(#REF!,#REF!&amp;"??")&gt;0,SUMIFS(C$4:C$2174,#REF!,#REF!&amp;"??"),SUMIFS(#REF!,#REF!,#REF!))</f>
        <v>#REF!</v>
      </c>
      <c r="D2113" s="174">
        <v>0</v>
      </c>
      <c r="E2113" s="174">
        <v>0</v>
      </c>
      <c r="F2113" s="174" t="e">
        <f>IF(COUNTIFS(#REF!,#REF!&amp;"??")&gt;0,SUMIFS(F$4:F$2174,#REF!,#REF!&amp;"??"),SUMIFS(#REF!,#REF!,#REF!))</f>
        <v>#REF!</v>
      </c>
      <c r="G2113" s="175">
        <f t="shared" si="74"/>
        <v>0</v>
      </c>
      <c r="H2113" s="175">
        <f t="shared" si="75"/>
        <v>0</v>
      </c>
      <c r="I2113" s="188"/>
    </row>
    <row r="2114" spans="1:9" s="68" customFormat="1" ht="18" hidden="1" customHeight="1">
      <c r="A2114" s="146" t="s">
        <v>1240</v>
      </c>
      <c r="B2114" s="187" t="s">
        <v>1816</v>
      </c>
      <c r="C2114" s="185" t="e">
        <f>IF(COUNTIFS(#REF!,#REF!&amp;"??")&gt;0,SUMIFS(C$4:C$2174,#REF!,#REF!&amp;"??"),SUMIFS(#REF!,#REF!,#REF!))</f>
        <v>#REF!</v>
      </c>
      <c r="D2114" s="174">
        <v>0</v>
      </c>
      <c r="E2114" s="174">
        <v>0</v>
      </c>
      <c r="F2114" s="174" t="e">
        <f>IF(COUNTIFS(#REF!,#REF!&amp;"??")&gt;0,SUMIFS(F$4:F$2174,#REF!,#REF!&amp;"??"),SUMIFS(#REF!,#REF!,#REF!))</f>
        <v>#REF!</v>
      </c>
      <c r="G2114" s="175">
        <f t="shared" si="74"/>
        <v>0</v>
      </c>
      <c r="H2114" s="175">
        <f t="shared" si="75"/>
        <v>0</v>
      </c>
      <c r="I2114" s="188"/>
    </row>
    <row r="2115" spans="1:9" s="68" customFormat="1" ht="18" hidden="1" customHeight="1">
      <c r="A2115" s="146" t="s">
        <v>1240</v>
      </c>
      <c r="B2115" s="187" t="s">
        <v>1817</v>
      </c>
      <c r="C2115" s="185" t="e">
        <f>IF(COUNTIFS(#REF!,#REF!&amp;"??")&gt;0,SUMIFS(C$4:C$2174,#REF!,#REF!&amp;"??"),SUMIFS(#REF!,#REF!,#REF!))</f>
        <v>#REF!</v>
      </c>
      <c r="D2115" s="174">
        <v>0</v>
      </c>
      <c r="E2115" s="174">
        <v>0</v>
      </c>
      <c r="F2115" s="174" t="e">
        <f>IF(COUNTIFS(#REF!,#REF!&amp;"??")&gt;0,SUMIFS(F$4:F$2174,#REF!,#REF!&amp;"??"),SUMIFS(#REF!,#REF!,#REF!))</f>
        <v>#REF!</v>
      </c>
      <c r="G2115" s="175">
        <f t="shared" si="74"/>
        <v>0</v>
      </c>
      <c r="H2115" s="175">
        <f t="shared" si="75"/>
        <v>0</v>
      </c>
      <c r="I2115" s="188"/>
    </row>
    <row r="2116" spans="1:9" s="68" customFormat="1" ht="18" hidden="1" customHeight="1">
      <c r="A2116" s="146" t="s">
        <v>1240</v>
      </c>
      <c r="B2116" s="187" t="s">
        <v>1255</v>
      </c>
      <c r="C2116" s="185" t="e">
        <f>IF(COUNTIFS(#REF!,#REF!&amp;"??")&gt;0,SUMIFS(C$4:C$2174,#REF!,#REF!&amp;"??"),SUMIFS(#REF!,#REF!,#REF!))</f>
        <v>#REF!</v>
      </c>
      <c r="D2116" s="174">
        <v>0</v>
      </c>
      <c r="E2116" s="174">
        <v>0</v>
      </c>
      <c r="F2116" s="174" t="e">
        <f>IF(COUNTIFS(#REF!,#REF!&amp;"??")&gt;0,SUMIFS(F$4:F$2174,#REF!,#REF!&amp;"??"),SUMIFS(#REF!,#REF!,#REF!))</f>
        <v>#REF!</v>
      </c>
      <c r="G2116" s="175">
        <f t="shared" si="74"/>
        <v>0</v>
      </c>
      <c r="H2116" s="175">
        <f t="shared" si="75"/>
        <v>0</v>
      </c>
      <c r="I2116" s="188"/>
    </row>
    <row r="2117" spans="1:9" s="68" customFormat="1" ht="18" hidden="1" customHeight="1">
      <c r="A2117" s="146" t="s">
        <v>1240</v>
      </c>
      <c r="B2117" s="187" t="s">
        <v>1256</v>
      </c>
      <c r="C2117" s="185" t="e">
        <f>IF(COUNTIFS(#REF!,#REF!&amp;"??")&gt;0,SUMIFS(C$4:C$2174,#REF!,#REF!&amp;"??"),SUMIFS(#REF!,#REF!,#REF!))</f>
        <v>#REF!</v>
      </c>
      <c r="D2117" s="174">
        <v>0</v>
      </c>
      <c r="E2117" s="174">
        <v>0</v>
      </c>
      <c r="F2117" s="174" t="e">
        <f>IF(COUNTIFS(#REF!,#REF!&amp;"??")&gt;0,SUMIFS(F$4:F$2174,#REF!,#REF!&amp;"??"),SUMIFS(#REF!,#REF!,#REF!))</f>
        <v>#REF!</v>
      </c>
      <c r="G2117" s="175">
        <f t="shared" si="74"/>
        <v>0</v>
      </c>
      <c r="H2117" s="175">
        <f t="shared" si="75"/>
        <v>0</v>
      </c>
      <c r="I2117" s="188"/>
    </row>
    <row r="2118" spans="1:9" s="68" customFormat="1" ht="18" hidden="1" customHeight="1">
      <c r="A2118" s="146" t="s">
        <v>1240</v>
      </c>
      <c r="B2118" s="187" t="s">
        <v>1241</v>
      </c>
      <c r="C2118" s="185" t="e">
        <f>IF(COUNTIFS(#REF!,#REF!&amp;"??")&gt;0,SUMIFS(C$4:C$2174,#REF!,#REF!&amp;"??"),SUMIFS(#REF!,#REF!,#REF!))</f>
        <v>#REF!</v>
      </c>
      <c r="D2118" s="174">
        <v>0</v>
      </c>
      <c r="E2118" s="174">
        <v>0</v>
      </c>
      <c r="F2118" s="174" t="e">
        <f>IF(COUNTIFS(#REF!,#REF!&amp;"??")&gt;0,SUMIFS(F$4:F$2174,#REF!,#REF!&amp;"??"),SUMIFS(#REF!,#REF!,#REF!))</f>
        <v>#REF!</v>
      </c>
      <c r="G2118" s="175">
        <f t="shared" si="74"/>
        <v>0</v>
      </c>
      <c r="H2118" s="175">
        <f t="shared" si="75"/>
        <v>0</v>
      </c>
      <c r="I2118" s="188"/>
    </row>
    <row r="2119" spans="1:9" s="68" customFormat="1" ht="18" hidden="1" customHeight="1">
      <c r="A2119" s="146" t="s">
        <v>1240</v>
      </c>
      <c r="B2119" s="187" t="s">
        <v>1818</v>
      </c>
      <c r="C2119" s="185" t="e">
        <f>IF(COUNTIFS(#REF!,#REF!&amp;"??")&gt;0,SUMIFS(C$4:C$2174,#REF!,#REF!&amp;"??"),SUMIFS(#REF!,#REF!,#REF!))</f>
        <v>#REF!</v>
      </c>
      <c r="D2119" s="174">
        <v>0</v>
      </c>
      <c r="E2119" s="174">
        <v>0</v>
      </c>
      <c r="F2119" s="174" t="e">
        <f>IF(COUNTIFS(#REF!,#REF!&amp;"??")&gt;0,SUMIFS(F$4:F$2174,#REF!,#REF!&amp;"??"),SUMIFS(#REF!,#REF!,#REF!))</f>
        <v>#REF!</v>
      </c>
      <c r="G2119" s="175">
        <f t="shared" si="74"/>
        <v>0</v>
      </c>
      <c r="H2119" s="175">
        <f t="shared" si="75"/>
        <v>0</v>
      </c>
      <c r="I2119" s="188"/>
    </row>
    <row r="2120" spans="1:9" s="68" customFormat="1" ht="18" hidden="1" customHeight="1">
      <c r="A2120" s="146" t="s">
        <v>1240</v>
      </c>
      <c r="B2120" s="187" t="s">
        <v>1819</v>
      </c>
      <c r="C2120" s="185" t="e">
        <f>IF(COUNTIFS(#REF!,#REF!&amp;"??")&gt;0,SUMIFS(C$4:C$2174,#REF!,#REF!&amp;"??"),SUMIFS(#REF!,#REF!,#REF!))</f>
        <v>#REF!</v>
      </c>
      <c r="D2120" s="174">
        <v>0</v>
      </c>
      <c r="E2120" s="174">
        <v>0</v>
      </c>
      <c r="F2120" s="174" t="e">
        <f>IF(COUNTIFS(#REF!,#REF!&amp;"??")&gt;0,SUMIFS(F$4:F$2174,#REF!,#REF!&amp;"??"),SUMIFS(#REF!,#REF!,#REF!))</f>
        <v>#REF!</v>
      </c>
      <c r="G2120" s="175">
        <f t="shared" si="74"/>
        <v>0</v>
      </c>
      <c r="H2120" s="175">
        <f t="shared" si="75"/>
        <v>0</v>
      </c>
      <c r="I2120" s="188"/>
    </row>
    <row r="2121" spans="1:9" s="68" customFormat="1" ht="18" hidden="1" customHeight="1">
      <c r="A2121" s="146" t="s">
        <v>1240</v>
      </c>
      <c r="B2121" s="187" t="s">
        <v>1820</v>
      </c>
      <c r="C2121" s="185" t="e">
        <f>IF(COUNTIFS(#REF!,#REF!&amp;"??")&gt;0,SUMIFS(C$4:C$2174,#REF!,#REF!&amp;"??"),SUMIFS(#REF!,#REF!,#REF!))</f>
        <v>#REF!</v>
      </c>
      <c r="D2121" s="174">
        <v>0</v>
      </c>
      <c r="E2121" s="174">
        <v>0</v>
      </c>
      <c r="F2121" s="174" t="e">
        <f>IF(COUNTIFS(#REF!,#REF!&amp;"??")&gt;0,SUMIFS(F$4:F$2174,#REF!,#REF!&amp;"??"),SUMIFS(#REF!,#REF!,#REF!))</f>
        <v>#REF!</v>
      </c>
      <c r="G2121" s="175">
        <f t="shared" si="74"/>
        <v>0</v>
      </c>
      <c r="H2121" s="175">
        <f t="shared" si="75"/>
        <v>0</v>
      </c>
      <c r="I2121" s="188"/>
    </row>
    <row r="2122" spans="1:9" s="68" customFormat="1" ht="18" hidden="1" customHeight="1">
      <c r="A2122" s="146" t="s">
        <v>1240</v>
      </c>
      <c r="B2122" s="187" t="s">
        <v>1821</v>
      </c>
      <c r="C2122" s="185" t="e">
        <f>IF(COUNTIFS(#REF!,#REF!&amp;"??")&gt;0,SUMIFS(C$4:C$2174,#REF!,#REF!&amp;"??"),SUMIFS(#REF!,#REF!,#REF!))</f>
        <v>#REF!</v>
      </c>
      <c r="D2122" s="174">
        <v>0</v>
      </c>
      <c r="E2122" s="174">
        <v>0</v>
      </c>
      <c r="F2122" s="174" t="e">
        <f>IF(COUNTIFS(#REF!,#REF!&amp;"??")&gt;0,SUMIFS(F$4:F$2174,#REF!,#REF!&amp;"??"),SUMIFS(#REF!,#REF!,#REF!))</f>
        <v>#REF!</v>
      </c>
      <c r="G2122" s="175">
        <f t="shared" si="74"/>
        <v>0</v>
      </c>
      <c r="H2122" s="175">
        <f t="shared" si="75"/>
        <v>0</v>
      </c>
      <c r="I2122" s="188"/>
    </row>
    <row r="2123" spans="1:9" s="68" customFormat="1" ht="18" hidden="1" customHeight="1">
      <c r="A2123" s="146" t="s">
        <v>1240</v>
      </c>
      <c r="B2123" s="187" t="s">
        <v>1822</v>
      </c>
      <c r="C2123" s="185" t="e">
        <f>IF(COUNTIFS(#REF!,#REF!&amp;"??")&gt;0,SUMIFS(C$4:C$2174,#REF!,#REF!&amp;"??"),SUMIFS(#REF!,#REF!,#REF!))</f>
        <v>#REF!</v>
      </c>
      <c r="D2123" s="174">
        <v>0</v>
      </c>
      <c r="E2123" s="174">
        <v>0</v>
      </c>
      <c r="F2123" s="174" t="e">
        <f>IF(COUNTIFS(#REF!,#REF!&amp;"??")&gt;0,SUMIFS(F$4:F$2174,#REF!,#REF!&amp;"??"),SUMIFS(#REF!,#REF!,#REF!))</f>
        <v>#REF!</v>
      </c>
      <c r="G2123" s="175">
        <f t="shared" si="74"/>
        <v>0</v>
      </c>
      <c r="H2123" s="175">
        <f t="shared" si="75"/>
        <v>0</v>
      </c>
      <c r="I2123" s="188"/>
    </row>
    <row r="2124" spans="1:9" s="68" customFormat="1" ht="18" hidden="1" customHeight="1">
      <c r="A2124" s="146" t="s">
        <v>1240</v>
      </c>
      <c r="B2124" s="187" t="s">
        <v>1823</v>
      </c>
      <c r="C2124" s="185" t="e">
        <f>IF(COUNTIFS(#REF!,#REF!&amp;"??")&gt;0,SUMIFS(C$4:C$2174,#REF!,#REF!&amp;"??"),SUMIFS(#REF!,#REF!,#REF!))</f>
        <v>#REF!</v>
      </c>
      <c r="D2124" s="174">
        <v>0</v>
      </c>
      <c r="E2124" s="174">
        <v>0</v>
      </c>
      <c r="F2124" s="174" t="e">
        <f>IF(COUNTIFS(#REF!,#REF!&amp;"??")&gt;0,SUMIFS(F$4:F$2174,#REF!,#REF!&amp;"??"),SUMIFS(#REF!,#REF!,#REF!))</f>
        <v>#REF!</v>
      </c>
      <c r="G2124" s="175">
        <f t="shared" si="74"/>
        <v>0</v>
      </c>
      <c r="H2124" s="175">
        <f t="shared" si="75"/>
        <v>0</v>
      </c>
      <c r="I2124" s="188"/>
    </row>
    <row r="2125" spans="1:9" s="68" customFormat="1" ht="18" hidden="1" customHeight="1">
      <c r="A2125" s="146" t="s">
        <v>1240</v>
      </c>
      <c r="B2125" s="187" t="s">
        <v>1824</v>
      </c>
      <c r="C2125" s="185" t="e">
        <f>IF(COUNTIFS(#REF!,#REF!&amp;"??")&gt;0,SUMIFS(C$4:C$2174,#REF!,#REF!&amp;"??"),SUMIFS(#REF!,#REF!,#REF!))</f>
        <v>#REF!</v>
      </c>
      <c r="D2125" s="174">
        <v>0</v>
      </c>
      <c r="E2125" s="174">
        <v>0</v>
      </c>
      <c r="F2125" s="174" t="e">
        <f>IF(COUNTIFS(#REF!,#REF!&amp;"??")&gt;0,SUMIFS(F$4:F$2174,#REF!,#REF!&amp;"??"),SUMIFS(#REF!,#REF!,#REF!))</f>
        <v>#REF!</v>
      </c>
      <c r="G2125" s="175">
        <f t="shared" si="74"/>
        <v>0</v>
      </c>
      <c r="H2125" s="175">
        <f t="shared" si="75"/>
        <v>0</v>
      </c>
      <c r="I2125" s="188"/>
    </row>
    <row r="2126" spans="1:9" s="68" customFormat="1" ht="18" hidden="1" customHeight="1">
      <c r="A2126" s="146" t="s">
        <v>1240</v>
      </c>
      <c r="B2126" s="187" t="s">
        <v>1825</v>
      </c>
      <c r="C2126" s="185" t="e">
        <f>IF(COUNTIFS(#REF!,#REF!&amp;"??")&gt;0,SUMIFS(C$4:C$2174,#REF!,#REF!&amp;"??"),SUMIFS(#REF!,#REF!,#REF!))</f>
        <v>#REF!</v>
      </c>
      <c r="D2126" s="174">
        <v>0</v>
      </c>
      <c r="E2126" s="174">
        <v>0</v>
      </c>
      <c r="F2126" s="174" t="e">
        <f>IF(COUNTIFS(#REF!,#REF!&amp;"??")&gt;0,SUMIFS(F$4:F$2174,#REF!,#REF!&amp;"??"),SUMIFS(#REF!,#REF!,#REF!))</f>
        <v>#REF!</v>
      </c>
      <c r="G2126" s="175">
        <f t="shared" si="74"/>
        <v>0</v>
      </c>
      <c r="H2126" s="175">
        <f t="shared" si="75"/>
        <v>0</v>
      </c>
      <c r="I2126" s="188"/>
    </row>
    <row r="2127" spans="1:9" s="68" customFormat="1" ht="18" hidden="1" customHeight="1">
      <c r="A2127" s="146" t="s">
        <v>1240</v>
      </c>
      <c r="B2127" s="187" t="s">
        <v>1244</v>
      </c>
      <c r="C2127" s="185" t="e">
        <f>IF(COUNTIFS(#REF!,#REF!&amp;"??")&gt;0,SUMIFS(C$4:C$2174,#REF!,#REF!&amp;"??"),SUMIFS(#REF!,#REF!,#REF!))</f>
        <v>#REF!</v>
      </c>
      <c r="D2127" s="174">
        <v>0</v>
      </c>
      <c r="E2127" s="174">
        <v>0</v>
      </c>
      <c r="F2127" s="174" t="e">
        <f>IF(COUNTIFS(#REF!,#REF!&amp;"??")&gt;0,SUMIFS(F$4:F$2174,#REF!,#REF!&amp;"??"),SUMIFS(#REF!,#REF!,#REF!))</f>
        <v>#REF!</v>
      </c>
      <c r="G2127" s="175">
        <f t="shared" si="74"/>
        <v>0</v>
      </c>
      <c r="H2127" s="175">
        <f t="shared" si="75"/>
        <v>0</v>
      </c>
      <c r="I2127" s="188"/>
    </row>
    <row r="2128" spans="1:9" s="68" customFormat="1" ht="18" hidden="1" customHeight="1">
      <c r="A2128" s="146" t="s">
        <v>1240</v>
      </c>
      <c r="B2128" s="187" t="s">
        <v>1826</v>
      </c>
      <c r="C2128" s="185" t="e">
        <f>IF(COUNTIFS(#REF!,#REF!&amp;"??")&gt;0,SUMIFS(C$4:C$2174,#REF!,#REF!&amp;"??"),SUMIFS(#REF!,#REF!,#REF!))</f>
        <v>#REF!</v>
      </c>
      <c r="D2128" s="174">
        <v>0</v>
      </c>
      <c r="E2128" s="174">
        <v>0</v>
      </c>
      <c r="F2128" s="174" t="e">
        <f>IF(COUNTIFS(#REF!,#REF!&amp;"??")&gt;0,SUMIFS(F$4:F$2174,#REF!,#REF!&amp;"??"),SUMIFS(#REF!,#REF!,#REF!))</f>
        <v>#REF!</v>
      </c>
      <c r="G2128" s="175">
        <f t="shared" si="74"/>
        <v>0</v>
      </c>
      <c r="H2128" s="175">
        <f t="shared" si="75"/>
        <v>0</v>
      </c>
      <c r="I2128" s="188"/>
    </row>
    <row r="2129" spans="1:9" s="68" customFormat="1" ht="18" hidden="1" customHeight="1">
      <c r="A2129" s="146" t="s">
        <v>1240</v>
      </c>
      <c r="B2129" s="187" t="s">
        <v>1827</v>
      </c>
      <c r="C2129" s="185" t="e">
        <f>IF(COUNTIFS(#REF!,#REF!&amp;"??")&gt;0,SUMIFS(C$4:C$2174,#REF!,#REF!&amp;"??"),SUMIFS(#REF!,#REF!,#REF!))</f>
        <v>#REF!</v>
      </c>
      <c r="D2129" s="174">
        <v>0</v>
      </c>
      <c r="E2129" s="174">
        <v>0</v>
      </c>
      <c r="F2129" s="174" t="e">
        <f>IF(COUNTIFS(#REF!,#REF!&amp;"??")&gt;0,SUMIFS(F$4:F$2174,#REF!,#REF!&amp;"??"),SUMIFS(#REF!,#REF!,#REF!))</f>
        <v>#REF!</v>
      </c>
      <c r="G2129" s="175">
        <f t="shared" si="74"/>
        <v>0</v>
      </c>
      <c r="H2129" s="175">
        <f t="shared" si="75"/>
        <v>0</v>
      </c>
      <c r="I2129" s="188"/>
    </row>
    <row r="2130" spans="1:9" s="68" customFormat="1" ht="18" hidden="1" customHeight="1">
      <c r="A2130" s="146" t="s">
        <v>1240</v>
      </c>
      <c r="B2130" s="187" t="s">
        <v>1828</v>
      </c>
      <c r="C2130" s="185" t="e">
        <f>IF(COUNTIFS(#REF!,#REF!&amp;"??")&gt;0,SUMIFS(C$4:C$2174,#REF!,#REF!&amp;"??"),SUMIFS(#REF!,#REF!,#REF!))</f>
        <v>#REF!</v>
      </c>
      <c r="D2130" s="174">
        <v>0</v>
      </c>
      <c r="E2130" s="174">
        <v>0</v>
      </c>
      <c r="F2130" s="174" t="e">
        <f>IF(COUNTIFS(#REF!,#REF!&amp;"??")&gt;0,SUMIFS(F$4:F$2174,#REF!,#REF!&amp;"??"),SUMIFS(#REF!,#REF!,#REF!))</f>
        <v>#REF!</v>
      </c>
      <c r="G2130" s="175">
        <f t="shared" si="74"/>
        <v>0</v>
      </c>
      <c r="H2130" s="175">
        <f t="shared" si="75"/>
        <v>0</v>
      </c>
      <c r="I2130" s="188"/>
    </row>
    <row r="2131" spans="1:9" s="68" customFormat="1" ht="18" hidden="1" customHeight="1">
      <c r="A2131" s="146" t="s">
        <v>1240</v>
      </c>
      <c r="B2131" s="187" t="s">
        <v>1829</v>
      </c>
      <c r="C2131" s="185" t="e">
        <f>IF(COUNTIFS(#REF!,#REF!&amp;"??")&gt;0,SUMIFS(C$4:C$2174,#REF!,#REF!&amp;"??"),SUMIFS(#REF!,#REF!,#REF!))</f>
        <v>#REF!</v>
      </c>
      <c r="D2131" s="174">
        <v>0</v>
      </c>
      <c r="E2131" s="174">
        <v>0</v>
      </c>
      <c r="F2131" s="174" t="e">
        <f>IF(COUNTIFS(#REF!,#REF!&amp;"??")&gt;0,SUMIFS(F$4:F$2174,#REF!,#REF!&amp;"??"),SUMIFS(#REF!,#REF!,#REF!))</f>
        <v>#REF!</v>
      </c>
      <c r="G2131" s="175">
        <f t="shared" si="74"/>
        <v>0</v>
      </c>
      <c r="H2131" s="175">
        <f t="shared" si="75"/>
        <v>0</v>
      </c>
      <c r="I2131" s="188"/>
    </row>
    <row r="2132" spans="1:9" s="68" customFormat="1" ht="18" hidden="1" customHeight="1">
      <c r="A2132" s="146" t="s">
        <v>1240</v>
      </c>
      <c r="B2132" s="187" t="s">
        <v>1830</v>
      </c>
      <c r="C2132" s="185" t="e">
        <f>IF(COUNTIFS(#REF!,#REF!&amp;"??")&gt;0,SUMIFS(C$4:C$2174,#REF!,#REF!&amp;"??"),SUMIFS(#REF!,#REF!,#REF!))</f>
        <v>#REF!</v>
      </c>
      <c r="D2132" s="174">
        <v>0</v>
      </c>
      <c r="E2132" s="174">
        <v>0</v>
      </c>
      <c r="F2132" s="174" t="e">
        <f>IF(COUNTIFS(#REF!,#REF!&amp;"??")&gt;0,SUMIFS(F$4:F$2174,#REF!,#REF!&amp;"??"),SUMIFS(#REF!,#REF!,#REF!))</f>
        <v>#REF!</v>
      </c>
      <c r="G2132" s="175">
        <f t="shared" si="74"/>
        <v>0</v>
      </c>
      <c r="H2132" s="175">
        <f t="shared" si="75"/>
        <v>0</v>
      </c>
      <c r="I2132" s="188"/>
    </row>
    <row r="2133" spans="1:9" s="68" customFormat="1" ht="18" hidden="1" customHeight="1">
      <c r="A2133" s="146" t="s">
        <v>1240</v>
      </c>
      <c r="B2133" s="187" t="s">
        <v>1831</v>
      </c>
      <c r="C2133" s="185" t="e">
        <f>IF(COUNTIFS(#REF!,#REF!&amp;"??")&gt;0,SUMIFS(C$4:C$2174,#REF!,#REF!&amp;"??"),SUMIFS(#REF!,#REF!,#REF!))</f>
        <v>#REF!</v>
      </c>
      <c r="D2133" s="174">
        <v>0</v>
      </c>
      <c r="E2133" s="174">
        <v>0</v>
      </c>
      <c r="F2133" s="174" t="e">
        <f>IF(COUNTIFS(#REF!,#REF!&amp;"??")&gt;0,SUMIFS(F$4:F$2174,#REF!,#REF!&amp;"??"),SUMIFS(#REF!,#REF!,#REF!))</f>
        <v>#REF!</v>
      </c>
      <c r="G2133" s="175">
        <f t="shared" si="74"/>
        <v>0</v>
      </c>
      <c r="H2133" s="175">
        <f t="shared" si="75"/>
        <v>0</v>
      </c>
      <c r="I2133" s="188"/>
    </row>
    <row r="2134" spans="1:9" s="68" customFormat="1" ht="18" hidden="1" customHeight="1">
      <c r="A2134" s="146" t="s">
        <v>1240</v>
      </c>
      <c r="B2134" s="187" t="s">
        <v>1832</v>
      </c>
      <c r="C2134" s="185" t="e">
        <f>IF(COUNTIFS(#REF!,#REF!&amp;"??")&gt;0,SUMIFS(C$4:C$2174,#REF!,#REF!&amp;"??"),SUMIFS(#REF!,#REF!,#REF!))</f>
        <v>#REF!</v>
      </c>
      <c r="D2134" s="174">
        <v>0</v>
      </c>
      <c r="E2134" s="174">
        <v>0</v>
      </c>
      <c r="F2134" s="174" t="e">
        <f>IF(COUNTIFS(#REF!,#REF!&amp;"??")&gt;0,SUMIFS(F$4:F$2174,#REF!,#REF!&amp;"??"),SUMIFS(#REF!,#REF!,#REF!))</f>
        <v>#REF!</v>
      </c>
      <c r="G2134" s="175">
        <f t="shared" si="74"/>
        <v>0</v>
      </c>
      <c r="H2134" s="175">
        <f t="shared" si="75"/>
        <v>0</v>
      </c>
      <c r="I2134" s="188"/>
    </row>
    <row r="2135" spans="1:9" s="68" customFormat="1" ht="18" hidden="1" customHeight="1">
      <c r="A2135" s="146" t="s">
        <v>1240</v>
      </c>
      <c r="B2135" s="187" t="s">
        <v>1833</v>
      </c>
      <c r="C2135" s="185" t="e">
        <f>IF(COUNTIFS(#REF!,#REF!&amp;"??")&gt;0,SUMIFS(C$4:C$2174,#REF!,#REF!&amp;"??"),SUMIFS(#REF!,#REF!,#REF!))</f>
        <v>#REF!</v>
      </c>
      <c r="D2135" s="174">
        <v>0</v>
      </c>
      <c r="E2135" s="174">
        <v>0</v>
      </c>
      <c r="F2135" s="174" t="e">
        <f>IF(COUNTIFS(#REF!,#REF!&amp;"??")&gt;0,SUMIFS(F$4:F$2174,#REF!,#REF!&amp;"??"),SUMIFS(#REF!,#REF!,#REF!))</f>
        <v>#REF!</v>
      </c>
      <c r="G2135" s="175">
        <f t="shared" ref="G2135:G2159" si="76">IF(E2135=0,0,F2135/E2135)</f>
        <v>0</v>
      </c>
      <c r="H2135" s="175">
        <f t="shared" ref="H2135:H2157" si="77">IF(D2135=0,0,F2135/D2135)</f>
        <v>0</v>
      </c>
      <c r="I2135" s="188"/>
    </row>
    <row r="2136" spans="1:9" s="68" customFormat="1" ht="18" hidden="1" customHeight="1">
      <c r="A2136" s="146" t="s">
        <v>1240</v>
      </c>
      <c r="B2136" s="187" t="s">
        <v>1834</v>
      </c>
      <c r="C2136" s="185" t="e">
        <f>IF(COUNTIFS(#REF!,#REF!&amp;"??")&gt;0,SUMIFS(C$4:C$2174,#REF!,#REF!&amp;"??"),SUMIFS(#REF!,#REF!,#REF!))</f>
        <v>#REF!</v>
      </c>
      <c r="D2136" s="174">
        <v>0</v>
      </c>
      <c r="E2136" s="174">
        <v>0</v>
      </c>
      <c r="F2136" s="174" t="e">
        <f>IF(COUNTIFS(#REF!,#REF!&amp;"??")&gt;0,SUMIFS(F$4:F$2174,#REF!,#REF!&amp;"??"),SUMIFS(#REF!,#REF!,#REF!))</f>
        <v>#REF!</v>
      </c>
      <c r="G2136" s="175">
        <f t="shared" si="76"/>
        <v>0</v>
      </c>
      <c r="H2136" s="175">
        <f t="shared" si="77"/>
        <v>0</v>
      </c>
      <c r="I2136" s="188"/>
    </row>
    <row r="2137" spans="1:9" s="68" customFormat="1" ht="18" hidden="1" customHeight="1">
      <c r="A2137" s="146" t="s">
        <v>1240</v>
      </c>
      <c r="B2137" s="187" t="s">
        <v>1835</v>
      </c>
      <c r="C2137" s="185" t="e">
        <f>IF(COUNTIFS(#REF!,#REF!&amp;"??")&gt;0,SUMIFS(C$4:C$2174,#REF!,#REF!&amp;"??"),SUMIFS(#REF!,#REF!,#REF!))</f>
        <v>#REF!</v>
      </c>
      <c r="D2137" s="174">
        <v>0</v>
      </c>
      <c r="E2137" s="174">
        <v>0</v>
      </c>
      <c r="F2137" s="174" t="e">
        <f>IF(COUNTIFS(#REF!,#REF!&amp;"??")&gt;0,SUMIFS(F$4:F$2174,#REF!,#REF!&amp;"??"),SUMIFS(#REF!,#REF!,#REF!))</f>
        <v>#REF!</v>
      </c>
      <c r="G2137" s="175">
        <f t="shared" si="76"/>
        <v>0</v>
      </c>
      <c r="H2137" s="175">
        <f t="shared" si="77"/>
        <v>0</v>
      </c>
      <c r="I2137" s="188"/>
    </row>
    <row r="2138" spans="1:9" s="68" customFormat="1" ht="18" hidden="1" customHeight="1">
      <c r="A2138" s="146" t="s">
        <v>1240</v>
      </c>
      <c r="B2138" s="187" t="s">
        <v>1836</v>
      </c>
      <c r="C2138" s="185" t="e">
        <f>IF(COUNTIFS(#REF!,#REF!&amp;"??")&gt;0,SUMIFS(C$4:C$2174,#REF!,#REF!&amp;"??"),SUMIFS(#REF!,#REF!,#REF!))</f>
        <v>#REF!</v>
      </c>
      <c r="D2138" s="174">
        <v>0</v>
      </c>
      <c r="E2138" s="174">
        <v>0</v>
      </c>
      <c r="F2138" s="174" t="e">
        <f>IF(COUNTIFS(#REF!,#REF!&amp;"??")&gt;0,SUMIFS(F$4:F$2174,#REF!,#REF!&amp;"??"),SUMIFS(#REF!,#REF!,#REF!))</f>
        <v>#REF!</v>
      </c>
      <c r="G2138" s="175">
        <f t="shared" si="76"/>
        <v>0</v>
      </c>
      <c r="H2138" s="175">
        <f t="shared" si="77"/>
        <v>0</v>
      </c>
      <c r="I2138" s="188"/>
    </row>
    <row r="2139" spans="1:9" s="68" customFormat="1" ht="18" hidden="1" customHeight="1">
      <c r="A2139" s="146" t="s">
        <v>1240</v>
      </c>
      <c r="B2139" s="187" t="s">
        <v>1837</v>
      </c>
      <c r="C2139" s="185" t="e">
        <f>IF(COUNTIFS(#REF!,#REF!&amp;"??")&gt;0,SUMIFS(C$4:C$2174,#REF!,#REF!&amp;"??"),SUMIFS(#REF!,#REF!,#REF!))</f>
        <v>#REF!</v>
      </c>
      <c r="D2139" s="174">
        <v>0</v>
      </c>
      <c r="E2139" s="174">
        <v>0</v>
      </c>
      <c r="F2139" s="174" t="e">
        <f>IF(COUNTIFS(#REF!,#REF!&amp;"??")&gt;0,SUMIFS(F$4:F$2174,#REF!,#REF!&amp;"??"),SUMIFS(#REF!,#REF!,#REF!))</f>
        <v>#REF!</v>
      </c>
      <c r="G2139" s="175">
        <f t="shared" si="76"/>
        <v>0</v>
      </c>
      <c r="H2139" s="175">
        <f t="shared" si="77"/>
        <v>0</v>
      </c>
      <c r="I2139" s="188"/>
    </row>
    <row r="2140" spans="1:9" s="68" customFormat="1" ht="18" hidden="1" customHeight="1">
      <c r="A2140" s="146" t="s">
        <v>1240</v>
      </c>
      <c r="B2140" s="187" t="s">
        <v>1838</v>
      </c>
      <c r="C2140" s="185" t="e">
        <f>IF(COUNTIFS(#REF!,#REF!&amp;"??")&gt;0,SUMIFS(C$4:C$2174,#REF!,#REF!&amp;"??"),SUMIFS(#REF!,#REF!,#REF!))</f>
        <v>#REF!</v>
      </c>
      <c r="D2140" s="174">
        <v>0</v>
      </c>
      <c r="E2140" s="174">
        <v>0</v>
      </c>
      <c r="F2140" s="174" t="e">
        <f>IF(COUNTIFS(#REF!,#REF!&amp;"??")&gt;0,SUMIFS(F$4:F$2174,#REF!,#REF!&amp;"??"),SUMIFS(#REF!,#REF!,#REF!))</f>
        <v>#REF!</v>
      </c>
      <c r="G2140" s="175">
        <f t="shared" si="76"/>
        <v>0</v>
      </c>
      <c r="H2140" s="175">
        <f t="shared" si="77"/>
        <v>0</v>
      </c>
      <c r="I2140" s="188"/>
    </row>
    <row r="2141" spans="1:9" s="68" customFormat="1" ht="18" hidden="1" customHeight="1">
      <c r="A2141" s="146" t="s">
        <v>1240</v>
      </c>
      <c r="B2141" s="187" t="s">
        <v>1839</v>
      </c>
      <c r="C2141" s="185" t="e">
        <f>IF(COUNTIFS(#REF!,#REF!&amp;"??")&gt;0,SUMIFS(C$4:C$2174,#REF!,#REF!&amp;"??"),SUMIFS(#REF!,#REF!,#REF!))</f>
        <v>#REF!</v>
      </c>
      <c r="D2141" s="174">
        <v>0</v>
      </c>
      <c r="E2141" s="174">
        <v>0</v>
      </c>
      <c r="F2141" s="174" t="e">
        <f>IF(COUNTIFS(#REF!,#REF!&amp;"??")&gt;0,SUMIFS(F$4:F$2174,#REF!,#REF!&amp;"??"),SUMIFS(#REF!,#REF!,#REF!))</f>
        <v>#REF!</v>
      </c>
      <c r="G2141" s="175">
        <f t="shared" si="76"/>
        <v>0</v>
      </c>
      <c r="H2141" s="175">
        <f t="shared" si="77"/>
        <v>0</v>
      </c>
      <c r="I2141" s="188"/>
    </row>
    <row r="2142" spans="1:9" s="68" customFormat="1" ht="18" hidden="1" customHeight="1">
      <c r="A2142" s="146" t="s">
        <v>1240</v>
      </c>
      <c r="B2142" s="187" t="s">
        <v>1840</v>
      </c>
      <c r="C2142" s="185" t="e">
        <f>IF(COUNTIFS(#REF!,#REF!&amp;"??")&gt;0,SUMIFS(C$4:C$2174,#REF!,#REF!&amp;"??"),SUMIFS(#REF!,#REF!,#REF!))</f>
        <v>#REF!</v>
      </c>
      <c r="D2142" s="174">
        <v>0</v>
      </c>
      <c r="E2142" s="174">
        <v>0</v>
      </c>
      <c r="F2142" s="174" t="e">
        <f>IF(COUNTIFS(#REF!,#REF!&amp;"??")&gt;0,SUMIFS(F$4:F$2174,#REF!,#REF!&amp;"??"),SUMIFS(#REF!,#REF!,#REF!))</f>
        <v>#REF!</v>
      </c>
      <c r="G2142" s="175">
        <f t="shared" si="76"/>
        <v>0</v>
      </c>
      <c r="H2142" s="175">
        <f t="shared" si="77"/>
        <v>0</v>
      </c>
      <c r="I2142" s="188"/>
    </row>
    <row r="2143" spans="1:9" s="68" customFormat="1" ht="18" hidden="1" customHeight="1">
      <c r="A2143" s="146" t="s">
        <v>1240</v>
      </c>
      <c r="B2143" s="187" t="s">
        <v>1841</v>
      </c>
      <c r="C2143" s="185" t="e">
        <f>IF(COUNTIFS(#REF!,#REF!&amp;"??")&gt;0,SUMIFS(C$4:C$2174,#REF!,#REF!&amp;"??"),SUMIFS(#REF!,#REF!,#REF!))</f>
        <v>#REF!</v>
      </c>
      <c r="D2143" s="174">
        <v>0</v>
      </c>
      <c r="E2143" s="174">
        <v>0</v>
      </c>
      <c r="F2143" s="174" t="e">
        <f>IF(COUNTIFS(#REF!,#REF!&amp;"??")&gt;0,SUMIFS(F$4:F$2174,#REF!,#REF!&amp;"??"),SUMIFS(#REF!,#REF!,#REF!))</f>
        <v>#REF!</v>
      </c>
      <c r="G2143" s="175">
        <f t="shared" si="76"/>
        <v>0</v>
      </c>
      <c r="H2143" s="175">
        <f t="shared" si="77"/>
        <v>0</v>
      </c>
      <c r="I2143" s="188"/>
    </row>
    <row r="2144" spans="1:9" s="68" customFormat="1" ht="18" hidden="1" customHeight="1">
      <c r="A2144" s="146" t="s">
        <v>1240</v>
      </c>
      <c r="B2144" s="187" t="s">
        <v>1842</v>
      </c>
      <c r="C2144" s="185" t="e">
        <f>IF(COUNTIFS(#REF!,#REF!&amp;"??")&gt;0,SUMIFS(C$4:C$2174,#REF!,#REF!&amp;"??"),SUMIFS(#REF!,#REF!,#REF!))</f>
        <v>#REF!</v>
      </c>
      <c r="D2144" s="174">
        <v>0</v>
      </c>
      <c r="E2144" s="174">
        <v>0</v>
      </c>
      <c r="F2144" s="174" t="e">
        <f>IF(COUNTIFS(#REF!,#REF!&amp;"??")&gt;0,SUMIFS(F$4:F$2174,#REF!,#REF!&amp;"??"),SUMIFS(#REF!,#REF!,#REF!))</f>
        <v>#REF!</v>
      </c>
      <c r="G2144" s="175">
        <f t="shared" si="76"/>
        <v>0</v>
      </c>
      <c r="H2144" s="175">
        <f t="shared" si="77"/>
        <v>0</v>
      </c>
      <c r="I2144" s="188"/>
    </row>
    <row r="2145" spans="1:9" s="68" customFormat="1" ht="18" hidden="1" customHeight="1">
      <c r="A2145" s="146" t="s">
        <v>1240</v>
      </c>
      <c r="B2145" s="187" t="s">
        <v>1843</v>
      </c>
      <c r="C2145" s="185" t="e">
        <f>IF(COUNTIFS(#REF!,#REF!&amp;"??")&gt;0,SUMIFS(C$4:C$2174,#REF!,#REF!&amp;"??"),SUMIFS(#REF!,#REF!,#REF!))</f>
        <v>#REF!</v>
      </c>
      <c r="D2145" s="174">
        <v>0</v>
      </c>
      <c r="E2145" s="174">
        <v>0</v>
      </c>
      <c r="F2145" s="174" t="e">
        <f>IF(COUNTIFS(#REF!,#REF!&amp;"??")&gt;0,SUMIFS(F$4:F$2174,#REF!,#REF!&amp;"??"),SUMIFS(#REF!,#REF!,#REF!))</f>
        <v>#REF!</v>
      </c>
      <c r="G2145" s="175">
        <f t="shared" si="76"/>
        <v>0</v>
      </c>
      <c r="H2145" s="175">
        <f t="shared" si="77"/>
        <v>0</v>
      </c>
      <c r="I2145" s="188"/>
    </row>
    <row r="2146" spans="1:9" s="167" customFormat="1" ht="18" customHeight="1">
      <c r="B2146" s="187" t="s">
        <v>1844</v>
      </c>
      <c r="C2146" s="174"/>
      <c r="D2146" s="174"/>
      <c r="E2146" s="174">
        <v>0</v>
      </c>
      <c r="F2146" s="174"/>
      <c r="G2146" s="175">
        <f t="shared" si="76"/>
        <v>0</v>
      </c>
      <c r="H2146" s="175"/>
      <c r="I2146" s="179"/>
    </row>
    <row r="2147" spans="1:9" s="68" customFormat="1" ht="25.5" hidden="1" customHeight="1">
      <c r="A2147" s="68" t="s">
        <v>1286</v>
      </c>
      <c r="B2147" s="189" t="s">
        <v>1845</v>
      </c>
      <c r="C2147" s="190" t="e">
        <f>IF(COUNTIFS(#REF!,#REF!&amp;"??")&gt;0,SUMIFS(C$4:C$2174,#REF!,#REF!&amp;"??"),SUMIFS(#REF!,#REF!,#REF!))</f>
        <v>#REF!</v>
      </c>
      <c r="D2147" s="190">
        <v>144736</v>
      </c>
      <c r="E2147" s="190">
        <v>16949</v>
      </c>
      <c r="F2147" s="192" t="e">
        <f>IF(COUNTIFS(#REF!,#REF!&amp;"??")&gt;0,SUMIFS(F$4:F$2174,#REF!,#REF!&amp;"??"),SUMIFS(#REF!,#REF!,#REF!))+7521</f>
        <v>#REF!</v>
      </c>
      <c r="G2147" s="12" t="e">
        <f t="shared" si="76"/>
        <v>#REF!</v>
      </c>
      <c r="H2147" s="12" t="e">
        <f t="shared" si="77"/>
        <v>#REF!</v>
      </c>
      <c r="I2147" s="193"/>
    </row>
    <row r="2148" spans="1:9" s="146" customFormat="1" ht="19.5" customHeight="1">
      <c r="B2148" s="312" t="s">
        <v>1846</v>
      </c>
      <c r="C2148" s="174">
        <v>29844.1</v>
      </c>
      <c r="D2148" s="174">
        <f>D2149+D2151+D2159+D2163+D2167+D2168</f>
        <v>33291.5</v>
      </c>
      <c r="E2148" s="174" t="e">
        <f>SUBTOTAL(9,E2149,E2151,E2159,#REF!,#REF!,#REF!)</f>
        <v>#REF!</v>
      </c>
      <c r="F2148" s="174">
        <f>F2149+F2151+F2159+F2163+F2167</f>
        <v>21443</v>
      </c>
      <c r="G2148" s="175" t="e">
        <f t="shared" si="76"/>
        <v>#REF!</v>
      </c>
      <c r="H2148" s="175">
        <f t="shared" ref="H2148:H2151" si="78">F2148/D2148</f>
        <v>0.64409834342099337</v>
      </c>
      <c r="I2148" s="197"/>
    </row>
    <row r="2149" spans="1:9" s="146" customFormat="1" ht="19.5" customHeight="1">
      <c r="B2149" s="312" t="s">
        <v>1847</v>
      </c>
      <c r="C2149" s="174"/>
      <c r="D2149" s="174"/>
      <c r="E2149" s="174">
        <v>2913074</v>
      </c>
      <c r="F2149" s="174"/>
      <c r="G2149" s="175">
        <f t="shared" si="76"/>
        <v>0</v>
      </c>
      <c r="H2149" s="175"/>
      <c r="I2149" s="198"/>
    </row>
    <row r="2150" spans="1:9" s="146" customFormat="1" ht="19.5" customHeight="1">
      <c r="B2150" s="312" t="s">
        <v>1844</v>
      </c>
      <c r="C2150" s="174"/>
      <c r="D2150" s="174"/>
      <c r="E2150" s="174"/>
      <c r="F2150" s="174"/>
      <c r="G2150" s="175"/>
      <c r="H2150" s="175"/>
      <c r="I2150" s="198"/>
    </row>
    <row r="2151" spans="1:9" s="146" customFormat="1" ht="19.5" customHeight="1">
      <c r="B2151" s="312" t="s">
        <v>1848</v>
      </c>
      <c r="C2151" s="174">
        <v>1491.1</v>
      </c>
      <c r="D2151" s="174">
        <v>650.1</v>
      </c>
      <c r="E2151" s="174">
        <v>17603822</v>
      </c>
      <c r="F2151" s="174"/>
      <c r="G2151" s="175">
        <f t="shared" si="76"/>
        <v>0</v>
      </c>
      <c r="H2151" s="175">
        <f t="shared" si="78"/>
        <v>0</v>
      </c>
      <c r="I2151" s="197"/>
    </row>
    <row r="2152" spans="1:9" s="146" customFormat="1" ht="19.5" hidden="1" customHeight="1">
      <c r="B2152" s="187" t="s">
        <v>1849</v>
      </c>
      <c r="C2152" s="174" t="e">
        <f>IF(COUNTIFS(#REF!,#REF!&amp;"??")&gt;0,SUMIFS(C$4:C$2174,#REF!,#REF!&amp;"??"),SUMIFS(#REF!,#REF!,#REF!))</f>
        <v>#REF!</v>
      </c>
      <c r="D2152" s="174">
        <v>0</v>
      </c>
      <c r="E2152" s="174">
        <v>0</v>
      </c>
      <c r="F2152" s="174"/>
      <c r="G2152" s="175">
        <f t="shared" si="76"/>
        <v>0</v>
      </c>
      <c r="H2152" s="175">
        <f t="shared" si="77"/>
        <v>0</v>
      </c>
      <c r="I2152" s="198"/>
    </row>
    <row r="2153" spans="1:9" s="146" customFormat="1" ht="19.5" hidden="1" customHeight="1">
      <c r="B2153" s="187" t="s">
        <v>1850</v>
      </c>
      <c r="C2153" s="174" t="e">
        <f>IF(COUNTIFS(#REF!,#REF!&amp;"??")&gt;0,SUMIFS(C$4:C$2174,#REF!,#REF!&amp;"??"),SUMIFS(#REF!,#REF!,#REF!))</f>
        <v>#REF!</v>
      </c>
      <c r="D2153" s="174">
        <v>0</v>
      </c>
      <c r="E2153" s="174"/>
      <c r="F2153" s="174"/>
      <c r="G2153" s="175">
        <f t="shared" si="76"/>
        <v>0</v>
      </c>
      <c r="H2153" s="175">
        <f t="shared" si="77"/>
        <v>0</v>
      </c>
      <c r="I2153" s="198"/>
    </row>
    <row r="2154" spans="1:9" s="146" customFormat="1" ht="19.5" hidden="1" customHeight="1">
      <c r="B2154" s="187" t="s">
        <v>1851</v>
      </c>
      <c r="C2154" s="174" t="e">
        <f>IF(COUNTIFS(#REF!,#REF!&amp;"??")&gt;0,SUMIFS(C$4:C$2174,#REF!,#REF!&amp;"??"),SUMIFS(#REF!,#REF!,#REF!))</f>
        <v>#REF!</v>
      </c>
      <c r="D2154" s="174">
        <v>0</v>
      </c>
      <c r="E2154" s="174">
        <v>0</v>
      </c>
      <c r="F2154" s="174">
        <v>0</v>
      </c>
      <c r="G2154" s="175">
        <f t="shared" si="76"/>
        <v>0</v>
      </c>
      <c r="H2154" s="175">
        <f t="shared" si="77"/>
        <v>0</v>
      </c>
      <c r="I2154" s="198"/>
    </row>
    <row r="2155" spans="1:9" s="146" customFormat="1" ht="19.5" hidden="1" customHeight="1">
      <c r="B2155" s="187" t="s">
        <v>1852</v>
      </c>
      <c r="C2155" s="174" t="e">
        <f>IF(COUNTIFS(#REF!,#REF!&amp;"??")&gt;0,SUMIFS(C$4:C$2174,#REF!,#REF!&amp;"??"),SUMIFS(#REF!,#REF!,#REF!))</f>
        <v>#REF!</v>
      </c>
      <c r="D2155" s="174">
        <v>0</v>
      </c>
      <c r="E2155" s="174"/>
      <c r="F2155" s="174">
        <v>0</v>
      </c>
      <c r="G2155" s="175">
        <f t="shared" si="76"/>
        <v>0</v>
      </c>
      <c r="H2155" s="175">
        <f t="shared" si="77"/>
        <v>0</v>
      </c>
      <c r="I2155" s="198"/>
    </row>
    <row r="2156" spans="1:9" s="146" customFormat="1" ht="19.5" hidden="1" customHeight="1">
      <c r="B2156" s="187" t="s">
        <v>1853</v>
      </c>
      <c r="C2156" s="174" t="e">
        <f>IF(COUNTIFS(#REF!,#REF!&amp;"??")&gt;0,SUMIFS(C$4:C$2174,#REF!,#REF!&amp;"??"),SUMIFS(#REF!,#REF!,#REF!))</f>
        <v>#REF!</v>
      </c>
      <c r="D2156" s="174">
        <v>0</v>
      </c>
      <c r="E2156" s="174">
        <v>0</v>
      </c>
      <c r="F2156" s="174">
        <v>0</v>
      </c>
      <c r="G2156" s="175">
        <f t="shared" si="76"/>
        <v>0</v>
      </c>
      <c r="H2156" s="175">
        <f t="shared" si="77"/>
        <v>0</v>
      </c>
      <c r="I2156" s="198"/>
    </row>
    <row r="2157" spans="1:9" s="146" customFormat="1" ht="19.5" hidden="1" customHeight="1">
      <c r="B2157" s="187" t="s">
        <v>1854</v>
      </c>
      <c r="C2157" s="174" t="e">
        <f>IF(COUNTIFS(#REF!,#REF!&amp;"??")&gt;0,SUMIFS(C$4:C$2174,#REF!,#REF!&amp;"??"),SUMIFS(#REF!,#REF!,#REF!))</f>
        <v>#REF!</v>
      </c>
      <c r="D2157" s="174">
        <v>0</v>
      </c>
      <c r="E2157" s="174">
        <v>0</v>
      </c>
      <c r="F2157" s="174">
        <v>0</v>
      </c>
      <c r="G2157" s="175">
        <f t="shared" si="76"/>
        <v>0</v>
      </c>
      <c r="H2157" s="175">
        <f t="shared" si="77"/>
        <v>0</v>
      </c>
      <c r="I2157" s="198"/>
    </row>
    <row r="2158" spans="1:9" s="146" customFormat="1" ht="19.5" customHeight="1">
      <c r="B2158" s="312" t="s">
        <v>1844</v>
      </c>
      <c r="C2158" s="174"/>
      <c r="D2158" s="174"/>
      <c r="E2158" s="174"/>
      <c r="F2158" s="174"/>
      <c r="G2158" s="175"/>
      <c r="H2158" s="175"/>
      <c r="I2158" s="198"/>
    </row>
    <row r="2159" spans="1:9" s="146" customFormat="1" ht="18.75" customHeight="1">
      <c r="B2159" s="312" t="s">
        <v>1855</v>
      </c>
      <c r="C2159" s="174">
        <v>1498</v>
      </c>
      <c r="D2159" s="174">
        <v>5486.4</v>
      </c>
      <c r="E2159" s="174">
        <v>9062429</v>
      </c>
      <c r="F2159" s="174"/>
      <c r="G2159" s="175">
        <f t="shared" si="76"/>
        <v>0</v>
      </c>
      <c r="H2159" s="175">
        <f t="shared" ref="H2159" si="79">F2159/D2159</f>
        <v>0</v>
      </c>
      <c r="I2159" s="198"/>
    </row>
    <row r="2160" spans="1:9" s="146" customFormat="1" ht="19.5" customHeight="1">
      <c r="B2160" s="187" t="s">
        <v>1856</v>
      </c>
      <c r="C2160" s="174"/>
      <c r="D2160" s="174"/>
      <c r="E2160" s="174"/>
      <c r="F2160" s="174">
        <v>0</v>
      </c>
      <c r="G2160" s="175">
        <f t="shared" ref="G2160:G2162" si="80">IF(E2160=0,0,F2160/E2160)</f>
        <v>0</v>
      </c>
      <c r="H2160" s="175">
        <f t="shared" ref="H2160:H2162" si="81">IF(D2160=0,0,F2160/D2160)</f>
        <v>0</v>
      </c>
      <c r="I2160" s="198"/>
    </row>
    <row r="2161" spans="1:9" s="146" customFormat="1" ht="18" customHeight="1">
      <c r="B2161" s="312" t="s">
        <v>1844</v>
      </c>
      <c r="C2161" s="174"/>
      <c r="D2161" s="174"/>
      <c r="E2161" s="174">
        <v>269167</v>
      </c>
      <c r="F2161" s="174"/>
      <c r="G2161" s="175">
        <f t="shared" si="80"/>
        <v>0</v>
      </c>
      <c r="H2161" s="175"/>
      <c r="I2161" s="198"/>
    </row>
    <row r="2162" spans="1:9" s="166" customFormat="1" ht="19.5" hidden="1" customHeight="1">
      <c r="A2162" s="146" t="s">
        <v>1269</v>
      </c>
      <c r="B2162" s="187" t="s">
        <v>1857</v>
      </c>
      <c r="C2162" s="174" t="e">
        <f>IF(COUNTIFS(#REF!,#REF!&amp;"??")&gt;0,SUMIFS(C$4:C$2174,#REF!,#REF!&amp;"??"),SUMIFS(#REF!,#REF!,#REF!))</f>
        <v>#REF!</v>
      </c>
      <c r="D2162" s="174">
        <v>0</v>
      </c>
      <c r="E2162" s="174"/>
      <c r="F2162" s="174"/>
      <c r="G2162" s="175">
        <f t="shared" si="80"/>
        <v>0</v>
      </c>
      <c r="H2162" s="175">
        <f t="shared" si="81"/>
        <v>0</v>
      </c>
      <c r="I2162" s="199"/>
    </row>
    <row r="2163" spans="1:9" s="166" customFormat="1" ht="18" customHeight="1">
      <c r="A2163" s="146"/>
      <c r="B2163" s="312" t="s">
        <v>1858</v>
      </c>
      <c r="C2163" s="174">
        <v>25575</v>
      </c>
      <c r="D2163" s="174">
        <v>25575</v>
      </c>
      <c r="E2163" s="174"/>
      <c r="F2163" s="174">
        <f>SUBTOTAL(9,F2164:F2165)</f>
        <v>21143</v>
      </c>
      <c r="G2163" s="175"/>
      <c r="H2163" s="175">
        <f t="shared" ref="H2163:H2174" si="82">F2163/D2163</f>
        <v>0.8267057673509286</v>
      </c>
      <c r="I2163" s="199"/>
    </row>
    <row r="2164" spans="1:9" s="166" customFormat="1" ht="18" customHeight="1">
      <c r="A2164" s="146"/>
      <c r="B2164" s="309" t="s">
        <v>1859</v>
      </c>
      <c r="C2164" s="174">
        <v>25575</v>
      </c>
      <c r="D2164" s="174">
        <v>25575</v>
      </c>
      <c r="E2164" s="174"/>
      <c r="F2164" s="174">
        <v>21143</v>
      </c>
      <c r="G2164" s="175"/>
      <c r="H2164" s="175">
        <f t="shared" si="82"/>
        <v>0.8267057673509286</v>
      </c>
      <c r="I2164" s="199"/>
    </row>
    <row r="2165" spans="1:9" s="166" customFormat="1" ht="18" customHeight="1">
      <c r="A2165" s="146"/>
      <c r="B2165" s="309" t="s">
        <v>1860</v>
      </c>
      <c r="C2165" s="174"/>
      <c r="D2165" s="174"/>
      <c r="E2165" s="174"/>
      <c r="F2165" s="174"/>
      <c r="G2165" s="175"/>
      <c r="H2165" s="175"/>
      <c r="I2165" s="199"/>
    </row>
    <row r="2166" spans="1:9" s="166" customFormat="1" ht="18" customHeight="1">
      <c r="A2166" s="146"/>
      <c r="B2166" s="313"/>
      <c r="C2166" s="174"/>
      <c r="D2166" s="174"/>
      <c r="E2166" s="174"/>
      <c r="F2166" s="174"/>
      <c r="G2166" s="175"/>
      <c r="H2166" s="175"/>
      <c r="I2166" s="199"/>
    </row>
    <row r="2167" spans="1:9" s="166" customFormat="1" ht="18" customHeight="1">
      <c r="A2167" s="146"/>
      <c r="B2167" s="313" t="s">
        <v>2293</v>
      </c>
      <c r="C2167" s="174"/>
      <c r="D2167" s="174">
        <v>300</v>
      </c>
      <c r="E2167" s="174"/>
      <c r="F2167" s="174">
        <v>300</v>
      </c>
      <c r="G2167" s="175"/>
      <c r="H2167" s="175">
        <f t="shared" si="82"/>
        <v>1</v>
      </c>
      <c r="I2167" s="199"/>
    </row>
    <row r="2168" spans="1:9" s="166" customFormat="1" ht="18" customHeight="1">
      <c r="A2168" s="146"/>
      <c r="B2168" s="313" t="s">
        <v>2294</v>
      </c>
      <c r="C2168" s="174">
        <v>1280</v>
      </c>
      <c r="D2168" s="174">
        <v>1280</v>
      </c>
      <c r="E2168" s="174"/>
      <c r="F2168" s="174"/>
      <c r="G2168" s="175"/>
      <c r="H2168" s="175">
        <f t="shared" si="82"/>
        <v>0</v>
      </c>
      <c r="I2168" s="199"/>
    </row>
    <row r="2169" spans="1:9" s="165" customFormat="1" ht="19.5" customHeight="1">
      <c r="B2169" s="194" t="s">
        <v>1861</v>
      </c>
      <c r="C2169" s="185">
        <v>9027</v>
      </c>
      <c r="D2169" s="185">
        <v>9027</v>
      </c>
      <c r="E2169" s="174">
        <v>200000</v>
      </c>
      <c r="F2169" s="185">
        <f>SUBTOTAL(9,F2170:F2173)</f>
        <v>19642</v>
      </c>
      <c r="G2169" s="175">
        <f>IF(E2169=0,0,F2169/E2169)</f>
        <v>9.8210000000000006E-2</v>
      </c>
      <c r="H2169" s="175">
        <f t="shared" si="82"/>
        <v>2.1759166943613604</v>
      </c>
      <c r="I2169" s="200"/>
    </row>
    <row r="2170" spans="1:9" s="146" customFormat="1" ht="19.5" customHeight="1">
      <c r="B2170" s="33" t="s">
        <v>1862</v>
      </c>
      <c r="C2170" s="174">
        <v>9027</v>
      </c>
      <c r="D2170" s="174">
        <v>9027</v>
      </c>
      <c r="E2170" s="174"/>
      <c r="F2170" s="174">
        <v>9027</v>
      </c>
      <c r="G2170" s="175"/>
      <c r="H2170" s="175">
        <f t="shared" si="82"/>
        <v>1</v>
      </c>
      <c r="I2170" s="197"/>
    </row>
    <row r="2171" spans="1:9" s="146" customFormat="1" ht="21" customHeight="1">
      <c r="B2171" s="33" t="s">
        <v>1863</v>
      </c>
      <c r="C2171" s="174"/>
      <c r="D2171" s="174"/>
      <c r="E2171" s="174">
        <v>200000</v>
      </c>
      <c r="F2171" s="174">
        <v>0</v>
      </c>
      <c r="G2171" s="175">
        <f>IF(E2171=0,0,F2171/E2171)</f>
        <v>0</v>
      </c>
      <c r="H2171" s="175"/>
      <c r="I2171" s="198"/>
    </row>
    <row r="2172" spans="1:9" s="68" customFormat="1" ht="21" hidden="1" customHeight="1">
      <c r="A2172" s="68" t="s">
        <v>1286</v>
      </c>
      <c r="B2172" s="33" t="s">
        <v>1864</v>
      </c>
      <c r="C2172" s="190"/>
      <c r="D2172" s="190"/>
      <c r="E2172" s="190">
        <v>200000</v>
      </c>
      <c r="F2172" s="192">
        <v>0</v>
      </c>
      <c r="G2172" s="12">
        <f>IF(E2172=0,0,F2172/E2172)</f>
        <v>0</v>
      </c>
      <c r="H2172" s="175"/>
      <c r="I2172" s="201"/>
    </row>
    <row r="2173" spans="1:9" s="146" customFormat="1" ht="19.5" customHeight="1">
      <c r="B2173" s="33" t="s">
        <v>1865</v>
      </c>
      <c r="C2173" s="174"/>
      <c r="D2173" s="174"/>
      <c r="E2173" s="174"/>
      <c r="F2173" s="174">
        <v>10615</v>
      </c>
      <c r="G2173" s="175">
        <f>IF(E2173=0,0,F2173/E2173)</f>
        <v>0</v>
      </c>
      <c r="H2173" s="175"/>
      <c r="I2173" s="198"/>
    </row>
    <row r="2174" spans="1:9" s="146" customFormat="1" ht="19.5" customHeight="1">
      <c r="B2174" s="195" t="s">
        <v>1866</v>
      </c>
      <c r="C2174" s="247">
        <v>289945</v>
      </c>
      <c r="D2174" s="247">
        <f>D4+D2148+D2169</f>
        <v>318765.41000000003</v>
      </c>
      <c r="E2174" s="196" t="e">
        <f>E2169+E2148+E4</f>
        <v>#REF!</v>
      </c>
      <c r="F2174" s="196">
        <f>F2169+F2148+F4</f>
        <v>297921</v>
      </c>
      <c r="G2174" s="175" t="e">
        <f>IF(E2174=0,0,F2174/E2174)</f>
        <v>#REF!</v>
      </c>
      <c r="H2174" s="175">
        <f t="shared" si="82"/>
        <v>0.93460893388652166</v>
      </c>
      <c r="I2174" s="198"/>
    </row>
  </sheetData>
  <autoFilter ref="A3:I2174">
    <filterColumn colId="0">
      <filters blank="1"/>
    </filterColumn>
  </autoFilter>
  <mergeCells count="1">
    <mergeCell ref="B1:I1"/>
  </mergeCells>
  <phoneticPr fontId="44" type="noConversion"/>
  <printOptions horizontalCentered="1"/>
  <pageMargins left="0.51180555555555596" right="0.51180555555555596" top="0.74791666666666701" bottom="0.74791666666666701" header="0.51180555555555596" footer="0.51180555555555596"/>
  <pageSetup paperSize="9" fitToHeight="0" orientation="portrait" r:id="rId1"/>
  <headerFooter alignWithMargins="0">
    <oddFooter>&amp;C- &amp;P -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10"/>
  <sheetViews>
    <sheetView showGridLines="0" showZeros="0" view="pageBreakPreview" zoomScaleNormal="115" zoomScaleSheetLayoutView="100" workbookViewId="0">
      <selection activeCell="M13" sqref="M13"/>
    </sheetView>
  </sheetViews>
  <sheetFormatPr defaultColWidth="9" defaultRowHeight="12.75" customHeight="1"/>
  <cols>
    <col min="1" max="1" width="10" style="157" customWidth="1"/>
    <col min="2" max="2" width="8.25" style="158" customWidth="1"/>
    <col min="3" max="4" width="7.75" style="158" customWidth="1"/>
    <col min="5" max="5" width="8.25" style="158" customWidth="1"/>
    <col min="6" max="6" width="6.875" style="158" customWidth="1"/>
    <col min="7" max="7" width="7.125" style="158" customWidth="1"/>
    <col min="8" max="8" width="10" style="158" customWidth="1"/>
    <col min="9" max="9" width="9" style="158"/>
    <col min="10" max="10" width="6.75" style="158" customWidth="1"/>
    <col min="11" max="13" width="7.5" style="158" customWidth="1"/>
    <col min="14" max="14" width="10.125" style="158" customWidth="1"/>
    <col min="15" max="15" width="8.625" style="158" customWidth="1"/>
    <col min="16" max="16" width="9.625" style="158" customWidth="1"/>
    <col min="17" max="17" width="7.875" style="158" customWidth="1"/>
    <col min="18" max="18" width="9" style="158"/>
    <col min="19" max="19" width="9.75" style="158" customWidth="1"/>
    <col min="20" max="16384" width="9" style="158"/>
  </cols>
  <sheetData>
    <row r="1" spans="1:19" ht="27" customHeight="1">
      <c r="A1" s="320" t="s">
        <v>1867</v>
      </c>
      <c r="B1" s="320"/>
      <c r="C1" s="320"/>
      <c r="D1" s="320"/>
      <c r="E1" s="320"/>
      <c r="F1" s="320"/>
      <c r="G1" s="320"/>
      <c r="H1" s="320"/>
      <c r="I1" s="320"/>
      <c r="J1" s="320"/>
      <c r="K1" s="321" t="s">
        <v>1868</v>
      </c>
      <c r="L1" s="321"/>
      <c r="M1" s="321"/>
      <c r="N1" s="321"/>
      <c r="O1" s="321"/>
      <c r="P1" s="321"/>
      <c r="Q1" s="321"/>
      <c r="R1" s="321"/>
      <c r="S1" s="321"/>
    </row>
    <row r="2" spans="1:19" ht="15.75" customHeight="1">
      <c r="A2" s="322" t="s">
        <v>1869</v>
      </c>
      <c r="B2" s="322"/>
      <c r="C2" s="322"/>
      <c r="D2" s="322"/>
      <c r="E2" s="322"/>
      <c r="F2" s="322"/>
      <c r="G2" s="322"/>
      <c r="H2" s="322"/>
      <c r="I2" s="322"/>
      <c r="J2" s="322"/>
      <c r="K2" s="323" t="s">
        <v>1870</v>
      </c>
      <c r="L2" s="323"/>
      <c r="M2" s="323"/>
      <c r="N2" s="323"/>
      <c r="O2" s="323"/>
      <c r="P2" s="323"/>
      <c r="Q2" s="323"/>
      <c r="R2" s="323"/>
      <c r="S2" s="323"/>
    </row>
    <row r="3" spans="1:19" s="156" customFormat="1" ht="41.25" customHeight="1">
      <c r="A3" s="159" t="s">
        <v>1871</v>
      </c>
      <c r="B3" s="159" t="s">
        <v>1872</v>
      </c>
      <c r="C3" s="159" t="s">
        <v>157</v>
      </c>
      <c r="D3" s="159" t="s">
        <v>351</v>
      </c>
      <c r="E3" s="159" t="s">
        <v>435</v>
      </c>
      <c r="F3" s="159" t="s">
        <v>487</v>
      </c>
      <c r="G3" s="159" t="s">
        <v>536</v>
      </c>
      <c r="H3" s="159" t="s">
        <v>573</v>
      </c>
      <c r="I3" s="159" t="s">
        <v>677</v>
      </c>
      <c r="J3" s="159" t="s">
        <v>742</v>
      </c>
      <c r="K3" s="159" t="s">
        <v>811</v>
      </c>
      <c r="L3" s="159" t="s">
        <v>832</v>
      </c>
      <c r="M3" s="159" t="s">
        <v>945</v>
      </c>
      <c r="N3" s="159" t="s">
        <v>996</v>
      </c>
      <c r="O3" s="159" t="s">
        <v>1050</v>
      </c>
      <c r="P3" s="159" t="s">
        <v>1101</v>
      </c>
      <c r="Q3" s="159" t="s">
        <v>1162</v>
      </c>
      <c r="R3" s="159" t="s">
        <v>1180</v>
      </c>
      <c r="S3" s="159" t="s">
        <v>1873</v>
      </c>
    </row>
    <row r="4" spans="1:19" ht="18" customHeight="1">
      <c r="A4" s="160" t="s">
        <v>1874</v>
      </c>
      <c r="B4" s="161">
        <f>SUM(C4:S4)</f>
        <v>55028</v>
      </c>
      <c r="C4" s="161">
        <v>1500</v>
      </c>
      <c r="D4" s="161">
        <v>212</v>
      </c>
      <c r="E4" s="161">
        <v>4605</v>
      </c>
      <c r="F4" s="161">
        <v>242</v>
      </c>
      <c r="G4" s="161">
        <v>475</v>
      </c>
      <c r="H4" s="161">
        <v>5373</v>
      </c>
      <c r="I4" s="161">
        <v>4879</v>
      </c>
      <c r="J4" s="161">
        <v>1565</v>
      </c>
      <c r="K4" s="161"/>
      <c r="L4" s="161">
        <v>8714</v>
      </c>
      <c r="M4" s="161">
        <v>3319</v>
      </c>
      <c r="N4" s="161">
        <v>541</v>
      </c>
      <c r="O4" s="161">
        <v>756</v>
      </c>
      <c r="P4" s="161">
        <v>387</v>
      </c>
      <c r="Q4" s="161">
        <v>22021</v>
      </c>
      <c r="R4" s="161">
        <v>250</v>
      </c>
      <c r="S4" s="161">
        <v>189</v>
      </c>
    </row>
    <row r="5" spans="1:19" ht="18" customHeight="1">
      <c r="A5" s="160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</row>
    <row r="6" spans="1:19" ht="18" customHeight="1">
      <c r="A6" s="160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19" ht="18" customHeigh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</row>
    <row r="8" spans="1:19" ht="18" customHeight="1">
      <c r="A8" s="160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</row>
    <row r="9" spans="1:19" ht="18" customHeight="1">
      <c r="A9" s="160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</row>
    <row r="10" spans="1:19" ht="18" customHeight="1">
      <c r="A10" s="160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</row>
    <row r="11" spans="1:19" ht="18" customHeight="1">
      <c r="A11" s="160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</row>
    <row r="12" spans="1:19" ht="18" customHeight="1">
      <c r="A12" s="160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</row>
    <row r="13" spans="1:19" ht="18" customHeight="1">
      <c r="A13" s="160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</row>
    <row r="14" spans="1:19" ht="18" customHeight="1">
      <c r="A14" s="160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</row>
    <row r="15" spans="1:19" ht="18" customHeight="1">
      <c r="A15" s="160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</row>
    <row r="16" spans="1:19" ht="18" customHeight="1">
      <c r="A16" s="160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</row>
    <row r="17" spans="1:19" ht="18" customHeight="1">
      <c r="A17" s="160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</row>
    <row r="18" spans="1:19" ht="18" customHeight="1">
      <c r="A18" s="160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</row>
    <row r="19" spans="1:19" ht="18" customHeight="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</row>
    <row r="20" spans="1:19" ht="18" customHeight="1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</row>
    <row r="21" spans="1:19" ht="18" customHeight="1">
      <c r="A21" s="160" t="s">
        <v>1872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</row>
    <row r="22" spans="1:19" ht="15" customHeight="1"/>
    <row r="23" spans="1:19" ht="15" customHeight="1"/>
    <row r="24" spans="1:19" ht="15" customHeight="1"/>
    <row r="25" spans="1:19" ht="15" customHeight="1"/>
    <row r="26" spans="1:19" ht="15" customHeight="1"/>
    <row r="27" spans="1:19" ht="15" customHeight="1"/>
    <row r="28" spans="1:19" ht="15" customHeight="1"/>
    <row r="29" spans="1:19" ht="15" customHeight="1"/>
    <row r="30" spans="1:19" ht="15" customHeight="1"/>
    <row r="31" spans="1:19" ht="15" customHeight="1"/>
    <row r="32" spans="1:19" ht="15" customHeight="1"/>
    <row r="33" spans="1:1" ht="18.75" customHeight="1">
      <c r="A33" s="158"/>
    </row>
    <row r="34" spans="1:1" ht="18.75" customHeight="1">
      <c r="A34" s="158"/>
    </row>
    <row r="35" spans="1:1" ht="18.75" customHeight="1">
      <c r="A35" s="158"/>
    </row>
    <row r="36" spans="1:1" ht="18.75" customHeight="1">
      <c r="A36" s="158"/>
    </row>
    <row r="37" spans="1:1" ht="18.75" customHeight="1">
      <c r="A37" s="158"/>
    </row>
    <row r="38" spans="1:1" ht="18.75" customHeight="1">
      <c r="A38" s="158"/>
    </row>
    <row r="39" spans="1:1" ht="18.75" customHeight="1">
      <c r="A39" s="158"/>
    </row>
    <row r="40" spans="1:1" ht="18.75" customHeight="1">
      <c r="A40" s="158"/>
    </row>
    <row r="41" spans="1:1" ht="18.75" customHeight="1">
      <c r="A41" s="158"/>
    </row>
    <row r="42" spans="1:1" ht="18.75" customHeight="1">
      <c r="A42" s="158"/>
    </row>
    <row r="43" spans="1:1" ht="18.75" customHeight="1">
      <c r="A43" s="158"/>
    </row>
    <row r="44" spans="1:1" ht="18.75" customHeight="1">
      <c r="A44" s="158"/>
    </row>
    <row r="45" spans="1:1" ht="18.75" customHeight="1">
      <c r="A45" s="158"/>
    </row>
    <row r="46" spans="1:1" ht="18.75" customHeight="1">
      <c r="A46" s="158"/>
    </row>
    <row r="47" spans="1:1" ht="18.75" customHeight="1">
      <c r="A47" s="158"/>
    </row>
    <row r="48" spans="1:1" ht="18.75" customHeight="1">
      <c r="A48" s="158"/>
    </row>
    <row r="49" spans="1:1" ht="18.75" customHeight="1">
      <c r="A49" s="158"/>
    </row>
    <row r="50" spans="1:1" ht="18.75" customHeight="1">
      <c r="A50" s="158"/>
    </row>
    <row r="51" spans="1:1" ht="18.75" customHeight="1">
      <c r="A51" s="158"/>
    </row>
    <row r="52" spans="1:1" ht="18.75" customHeight="1">
      <c r="A52" s="158"/>
    </row>
    <row r="53" spans="1:1" ht="18.75" customHeight="1">
      <c r="A53" s="158"/>
    </row>
    <row r="54" spans="1:1" ht="18.75" customHeight="1">
      <c r="A54" s="158"/>
    </row>
    <row r="55" spans="1:1" ht="18.75" customHeight="1">
      <c r="A55" s="158"/>
    </row>
    <row r="56" spans="1:1" ht="18.75" customHeight="1">
      <c r="A56" s="158"/>
    </row>
    <row r="57" spans="1:1" ht="18.75" customHeight="1">
      <c r="A57" s="158"/>
    </row>
    <row r="58" spans="1:1" ht="18.75" customHeight="1">
      <c r="A58" s="158"/>
    </row>
    <row r="59" spans="1:1" ht="18.75" customHeight="1">
      <c r="A59" s="158"/>
    </row>
    <row r="60" spans="1:1" ht="18.75" customHeight="1">
      <c r="A60" s="158"/>
    </row>
    <row r="61" spans="1:1" ht="18.75" customHeight="1">
      <c r="A61" s="158"/>
    </row>
    <row r="62" spans="1:1" ht="18.75" customHeight="1">
      <c r="A62" s="158"/>
    </row>
    <row r="63" spans="1:1" ht="18.75" customHeight="1">
      <c r="A63" s="158"/>
    </row>
    <row r="64" spans="1:1" ht="18.75" customHeight="1">
      <c r="A64" s="158"/>
    </row>
    <row r="65" spans="1:1" ht="18.75" customHeight="1">
      <c r="A65" s="158"/>
    </row>
    <row r="66" spans="1:1" ht="18.75" customHeight="1">
      <c r="A66" s="158"/>
    </row>
    <row r="67" spans="1:1" ht="18.75" customHeight="1">
      <c r="A67" s="158"/>
    </row>
    <row r="68" spans="1:1" ht="18.75" customHeight="1">
      <c r="A68" s="158"/>
    </row>
    <row r="69" spans="1:1" ht="18.75" customHeight="1">
      <c r="A69" s="158"/>
    </row>
    <row r="70" spans="1:1" ht="18.75" customHeight="1">
      <c r="A70" s="158"/>
    </row>
    <row r="71" spans="1:1" ht="18.75" customHeight="1">
      <c r="A71" s="158"/>
    </row>
    <row r="72" spans="1:1" ht="18.75" customHeight="1">
      <c r="A72" s="158"/>
    </row>
    <row r="73" spans="1:1" ht="18.75" customHeight="1">
      <c r="A73" s="158"/>
    </row>
    <row r="74" spans="1:1" ht="18.75" customHeight="1">
      <c r="A74" s="158"/>
    </row>
    <row r="75" spans="1:1" ht="18.75" customHeight="1">
      <c r="A75" s="158"/>
    </row>
    <row r="76" spans="1:1" ht="18.75" customHeight="1">
      <c r="A76" s="158"/>
    </row>
    <row r="77" spans="1:1" ht="18.75" customHeight="1">
      <c r="A77" s="158"/>
    </row>
    <row r="78" spans="1:1" ht="18.75" customHeight="1">
      <c r="A78" s="158"/>
    </row>
    <row r="79" spans="1:1" ht="18.75" customHeight="1">
      <c r="A79" s="158"/>
    </row>
    <row r="80" spans="1:1" ht="18.75" customHeight="1">
      <c r="A80" s="158"/>
    </row>
    <row r="81" spans="1:1" ht="18.75" customHeight="1">
      <c r="A81" s="158"/>
    </row>
    <row r="82" spans="1:1" ht="18.75" customHeight="1">
      <c r="A82" s="158"/>
    </row>
    <row r="83" spans="1:1" ht="18.75" customHeight="1">
      <c r="A83" s="158"/>
    </row>
    <row r="84" spans="1:1" ht="18.75" customHeight="1">
      <c r="A84" s="158"/>
    </row>
    <row r="85" spans="1:1" ht="18.75" customHeight="1">
      <c r="A85" s="158"/>
    </row>
    <row r="86" spans="1:1" ht="18.75" customHeight="1">
      <c r="A86" s="158"/>
    </row>
    <row r="87" spans="1:1" ht="18.75" customHeight="1">
      <c r="A87" s="158"/>
    </row>
    <row r="88" spans="1:1" ht="18.75" customHeight="1">
      <c r="A88" s="158"/>
    </row>
    <row r="89" spans="1:1" ht="18.75" customHeight="1">
      <c r="A89" s="158"/>
    </row>
    <row r="90" spans="1:1" ht="18.75" customHeight="1">
      <c r="A90" s="158"/>
    </row>
    <row r="91" spans="1:1" ht="18.75" customHeight="1">
      <c r="A91" s="158"/>
    </row>
    <row r="92" spans="1:1" ht="18.75" customHeight="1">
      <c r="A92" s="158"/>
    </row>
    <row r="93" spans="1:1" ht="18.75" customHeight="1">
      <c r="A93" s="158"/>
    </row>
    <row r="94" spans="1:1" ht="18.75" customHeight="1">
      <c r="A94" s="158"/>
    </row>
    <row r="95" spans="1:1" ht="18.75" customHeight="1">
      <c r="A95" s="158"/>
    </row>
    <row r="96" spans="1:1" ht="18.75" customHeight="1">
      <c r="A96" s="158"/>
    </row>
    <row r="97" spans="1:1" ht="18.75" customHeight="1">
      <c r="A97" s="158"/>
    </row>
    <row r="98" spans="1:1" ht="18.75" customHeight="1">
      <c r="A98" s="158"/>
    </row>
    <row r="99" spans="1:1" ht="18.75" customHeight="1">
      <c r="A99" s="158"/>
    </row>
    <row r="100" spans="1:1" ht="18.75" customHeight="1">
      <c r="A100" s="158"/>
    </row>
    <row r="101" spans="1:1" ht="18.75" customHeight="1">
      <c r="A101" s="158"/>
    </row>
    <row r="102" spans="1:1" ht="18.75" customHeight="1">
      <c r="A102" s="158"/>
    </row>
    <row r="103" spans="1:1" ht="18.75" customHeight="1">
      <c r="A103" s="158"/>
    </row>
    <row r="104" spans="1:1" ht="18.75" customHeight="1">
      <c r="A104" s="158"/>
    </row>
    <row r="105" spans="1:1" ht="18.75" customHeight="1">
      <c r="A105" s="158"/>
    </row>
    <row r="106" spans="1:1" ht="18.75" customHeight="1">
      <c r="A106" s="158"/>
    </row>
    <row r="107" spans="1:1" ht="18.75" customHeight="1">
      <c r="A107" s="158"/>
    </row>
    <row r="108" spans="1:1" ht="18.75" customHeight="1">
      <c r="A108" s="158"/>
    </row>
    <row r="109" spans="1:1" ht="18.75" customHeight="1">
      <c r="A109" s="158"/>
    </row>
    <row r="110" spans="1:1" ht="18.75" customHeight="1">
      <c r="A110" s="158"/>
    </row>
    <row r="111" spans="1:1" ht="18.75" customHeight="1">
      <c r="A111" s="158"/>
    </row>
    <row r="112" spans="1:1" ht="18.75" customHeight="1">
      <c r="A112" s="158"/>
    </row>
    <row r="113" spans="1:1" ht="18.75" customHeight="1">
      <c r="A113" s="158"/>
    </row>
    <row r="114" spans="1:1" ht="18.75" customHeight="1">
      <c r="A114" s="158"/>
    </row>
    <row r="115" spans="1:1" ht="18.75" customHeight="1">
      <c r="A115" s="158"/>
    </row>
    <row r="116" spans="1:1" ht="18.75" customHeight="1">
      <c r="A116" s="158"/>
    </row>
    <row r="117" spans="1:1" ht="18.75" customHeight="1">
      <c r="A117" s="158"/>
    </row>
    <row r="118" spans="1:1" ht="18.75" customHeight="1">
      <c r="A118" s="158"/>
    </row>
    <row r="119" spans="1:1" ht="18.75" customHeight="1">
      <c r="A119" s="158"/>
    </row>
    <row r="120" spans="1:1" ht="18.75" customHeight="1">
      <c r="A120" s="158"/>
    </row>
    <row r="121" spans="1:1" ht="18.75" customHeight="1">
      <c r="A121" s="158"/>
    </row>
    <row r="122" spans="1:1" ht="18.75" customHeight="1">
      <c r="A122" s="158"/>
    </row>
    <row r="123" spans="1:1" ht="18.75" customHeight="1">
      <c r="A123" s="158"/>
    </row>
    <row r="124" spans="1:1" ht="18.75" customHeight="1">
      <c r="A124" s="158"/>
    </row>
    <row r="125" spans="1:1" ht="18.75" customHeight="1">
      <c r="A125" s="158"/>
    </row>
    <row r="126" spans="1:1" ht="18.75" customHeight="1">
      <c r="A126" s="158"/>
    </row>
    <row r="127" spans="1:1" ht="18.75" customHeight="1">
      <c r="A127" s="158"/>
    </row>
    <row r="128" spans="1:1" ht="18.75" customHeight="1">
      <c r="A128" s="158"/>
    </row>
    <row r="129" spans="1:1" ht="18.75" customHeight="1">
      <c r="A129" s="158"/>
    </row>
    <row r="130" spans="1:1" ht="18.75" customHeight="1">
      <c r="A130" s="158"/>
    </row>
    <row r="131" spans="1:1" ht="18.75" customHeight="1">
      <c r="A131" s="158"/>
    </row>
    <row r="132" spans="1:1" ht="18.75" customHeight="1">
      <c r="A132" s="158"/>
    </row>
    <row r="133" spans="1:1" ht="18.75" customHeight="1">
      <c r="A133" s="158"/>
    </row>
    <row r="134" spans="1:1" ht="18.75" customHeight="1">
      <c r="A134" s="158"/>
    </row>
    <row r="135" spans="1:1" ht="18.75" customHeight="1">
      <c r="A135" s="158"/>
    </row>
    <row r="136" spans="1:1" ht="18.75" customHeight="1">
      <c r="A136" s="158"/>
    </row>
    <row r="137" spans="1:1" ht="18.75" customHeight="1">
      <c r="A137" s="158"/>
    </row>
    <row r="138" spans="1:1" ht="18.75" customHeight="1">
      <c r="A138" s="158"/>
    </row>
    <row r="139" spans="1:1" ht="18.75" customHeight="1">
      <c r="A139" s="158"/>
    </row>
    <row r="140" spans="1:1" ht="18.75" customHeight="1">
      <c r="A140" s="158"/>
    </row>
    <row r="141" spans="1:1" ht="18.75" customHeight="1">
      <c r="A141" s="158"/>
    </row>
    <row r="142" spans="1:1" ht="18.75" customHeight="1">
      <c r="A142" s="158"/>
    </row>
    <row r="143" spans="1:1" ht="18.75" customHeight="1">
      <c r="A143" s="158"/>
    </row>
    <row r="144" spans="1:1" ht="18.75" customHeight="1">
      <c r="A144" s="158"/>
    </row>
    <row r="145" spans="1:1" ht="18.75" customHeight="1">
      <c r="A145" s="158"/>
    </row>
    <row r="146" spans="1:1" ht="18.75" customHeight="1">
      <c r="A146" s="158"/>
    </row>
    <row r="147" spans="1:1" ht="18.75" customHeight="1">
      <c r="A147" s="158"/>
    </row>
    <row r="148" spans="1:1" ht="18.75" customHeight="1">
      <c r="A148" s="158"/>
    </row>
    <row r="149" spans="1:1" ht="18.75" customHeight="1">
      <c r="A149" s="158"/>
    </row>
    <row r="150" spans="1:1" ht="18.75" customHeight="1">
      <c r="A150" s="158"/>
    </row>
    <row r="151" spans="1:1" ht="18.75" customHeight="1">
      <c r="A151" s="158"/>
    </row>
    <row r="152" spans="1:1" ht="18.75" customHeight="1">
      <c r="A152" s="158"/>
    </row>
    <row r="153" spans="1:1" ht="18.75" customHeight="1">
      <c r="A153" s="158"/>
    </row>
    <row r="154" spans="1:1" ht="18.75" customHeight="1">
      <c r="A154" s="158"/>
    </row>
    <row r="155" spans="1:1" ht="18.75" customHeight="1">
      <c r="A155" s="158"/>
    </row>
    <row r="156" spans="1:1" ht="18.75" customHeight="1">
      <c r="A156" s="158"/>
    </row>
    <row r="157" spans="1:1" ht="18.75" customHeight="1">
      <c r="A157" s="158"/>
    </row>
    <row r="158" spans="1:1" ht="18.75" customHeight="1">
      <c r="A158" s="158"/>
    </row>
    <row r="159" spans="1:1" ht="18.75" customHeight="1">
      <c r="A159" s="158"/>
    </row>
    <row r="160" spans="1:1" ht="18.75" customHeight="1">
      <c r="A160" s="158"/>
    </row>
    <row r="161" spans="1:1" ht="18.75" customHeight="1">
      <c r="A161" s="158"/>
    </row>
    <row r="162" spans="1:1" ht="18.75" customHeight="1">
      <c r="A162" s="158"/>
    </row>
    <row r="163" spans="1:1" ht="18.75" customHeight="1">
      <c r="A163" s="158"/>
    </row>
    <row r="164" spans="1:1" ht="18.75" customHeight="1">
      <c r="A164" s="158"/>
    </row>
    <row r="165" spans="1:1" ht="18.75" customHeight="1">
      <c r="A165" s="158"/>
    </row>
    <row r="166" spans="1:1" ht="18.75" customHeight="1">
      <c r="A166" s="158"/>
    </row>
    <row r="167" spans="1:1" ht="18.75" customHeight="1">
      <c r="A167" s="158"/>
    </row>
    <row r="168" spans="1:1" ht="18.75" customHeight="1">
      <c r="A168" s="158"/>
    </row>
    <row r="169" spans="1:1" ht="18.75" customHeight="1">
      <c r="A169" s="158"/>
    </row>
    <row r="170" spans="1:1" ht="18.75" customHeight="1">
      <c r="A170" s="158"/>
    </row>
    <row r="171" spans="1:1" ht="18.75" customHeight="1">
      <c r="A171" s="158"/>
    </row>
    <row r="172" spans="1:1" ht="18.75" customHeight="1">
      <c r="A172" s="158"/>
    </row>
    <row r="173" spans="1:1" ht="18.75" customHeight="1">
      <c r="A173" s="158"/>
    </row>
    <row r="174" spans="1:1" ht="18.75" customHeight="1">
      <c r="A174" s="158"/>
    </row>
    <row r="175" spans="1:1" ht="18.75" customHeight="1">
      <c r="A175" s="158"/>
    </row>
    <row r="176" spans="1:1" ht="18.75" customHeight="1">
      <c r="A176" s="158"/>
    </row>
    <row r="177" spans="1:1" ht="18.75" customHeight="1">
      <c r="A177" s="158"/>
    </row>
    <row r="178" spans="1:1" ht="18.75" customHeight="1">
      <c r="A178" s="158"/>
    </row>
    <row r="179" spans="1:1" ht="18.75" customHeight="1">
      <c r="A179" s="158"/>
    </row>
    <row r="180" spans="1:1" ht="18.75" customHeight="1">
      <c r="A180" s="158"/>
    </row>
    <row r="181" spans="1:1" ht="18.75" customHeight="1">
      <c r="A181" s="158"/>
    </row>
    <row r="182" spans="1:1" ht="18.75" customHeight="1">
      <c r="A182" s="158"/>
    </row>
    <row r="183" spans="1:1" ht="18.75" customHeight="1">
      <c r="A183" s="158"/>
    </row>
    <row r="184" spans="1:1" ht="18.75" customHeight="1">
      <c r="A184" s="158"/>
    </row>
    <row r="185" spans="1:1" ht="18.75" customHeight="1">
      <c r="A185" s="158"/>
    </row>
    <row r="186" spans="1:1" ht="18.75" customHeight="1">
      <c r="A186" s="158"/>
    </row>
    <row r="187" spans="1:1" ht="18.75" customHeight="1">
      <c r="A187" s="158"/>
    </row>
    <row r="188" spans="1:1" ht="18.75" customHeight="1">
      <c r="A188" s="158"/>
    </row>
    <row r="189" spans="1:1" ht="18.75" customHeight="1">
      <c r="A189" s="158"/>
    </row>
    <row r="190" spans="1:1" ht="18.75" customHeight="1">
      <c r="A190" s="158"/>
    </row>
    <row r="191" spans="1:1" ht="18.75" customHeight="1">
      <c r="A191" s="158"/>
    </row>
    <row r="192" spans="1:1" ht="18.75" customHeight="1">
      <c r="A192" s="158"/>
    </row>
    <row r="193" spans="1:1" ht="18.75" customHeight="1">
      <c r="A193" s="158"/>
    </row>
    <row r="194" spans="1:1" ht="18.75" customHeight="1">
      <c r="A194" s="158"/>
    </row>
    <row r="195" spans="1:1" ht="18.75" customHeight="1">
      <c r="A195" s="158"/>
    </row>
    <row r="196" spans="1:1" ht="18.75" customHeight="1">
      <c r="A196" s="158"/>
    </row>
    <row r="197" spans="1:1" ht="18.75" customHeight="1">
      <c r="A197" s="158"/>
    </row>
    <row r="198" spans="1:1" ht="18.75" customHeight="1">
      <c r="A198" s="158"/>
    </row>
    <row r="199" spans="1:1" ht="18.75" customHeight="1">
      <c r="A199" s="158"/>
    </row>
    <row r="200" spans="1:1" ht="18.75" customHeight="1">
      <c r="A200" s="158"/>
    </row>
    <row r="201" spans="1:1" ht="18.75" customHeight="1">
      <c r="A201" s="158"/>
    </row>
    <row r="202" spans="1:1" ht="18.75" customHeight="1">
      <c r="A202" s="158"/>
    </row>
    <row r="203" spans="1:1" ht="18.75" customHeight="1">
      <c r="A203" s="158"/>
    </row>
    <row r="204" spans="1:1" ht="18.75" customHeight="1">
      <c r="A204" s="158"/>
    </row>
    <row r="205" spans="1:1" ht="18.75" customHeight="1">
      <c r="A205" s="158"/>
    </row>
    <row r="206" spans="1:1" ht="18.75" customHeight="1">
      <c r="A206" s="158"/>
    </row>
    <row r="207" spans="1:1" ht="18.75" customHeight="1">
      <c r="A207" s="158"/>
    </row>
    <row r="208" spans="1:1" ht="18.75" customHeight="1">
      <c r="A208" s="158"/>
    </row>
    <row r="209" spans="1:1" ht="18.75" customHeight="1">
      <c r="A209" s="158"/>
    </row>
    <row r="210" spans="1:1" ht="18.75" customHeight="1">
      <c r="A210" s="158"/>
    </row>
    <row r="211" spans="1:1" ht="18.75" customHeight="1">
      <c r="A211" s="158"/>
    </row>
    <row r="212" spans="1:1" ht="18.75" customHeight="1">
      <c r="A212" s="158"/>
    </row>
    <row r="213" spans="1:1" ht="18.75" customHeight="1">
      <c r="A213" s="158"/>
    </row>
    <row r="214" spans="1:1" ht="18.75" customHeight="1">
      <c r="A214" s="158"/>
    </row>
    <row r="215" spans="1:1" ht="18.75" customHeight="1">
      <c r="A215" s="158"/>
    </row>
    <row r="216" spans="1:1" ht="18.75" customHeight="1">
      <c r="A216" s="158"/>
    </row>
    <row r="217" spans="1:1" ht="18.75" customHeight="1">
      <c r="A217" s="158"/>
    </row>
    <row r="218" spans="1:1" ht="18.75" customHeight="1">
      <c r="A218" s="158"/>
    </row>
    <row r="219" spans="1:1" ht="18.75" customHeight="1">
      <c r="A219" s="158"/>
    </row>
    <row r="220" spans="1:1" ht="18.75" customHeight="1">
      <c r="A220" s="158"/>
    </row>
    <row r="221" spans="1:1" ht="18.75" customHeight="1">
      <c r="A221" s="158"/>
    </row>
    <row r="222" spans="1:1" ht="18.75" customHeight="1">
      <c r="A222" s="158"/>
    </row>
    <row r="223" spans="1:1" ht="18.75" customHeight="1">
      <c r="A223" s="158"/>
    </row>
    <row r="224" spans="1:1" ht="18.75" customHeight="1">
      <c r="A224" s="158"/>
    </row>
    <row r="225" spans="1:1" ht="18.75" customHeight="1">
      <c r="A225" s="158"/>
    </row>
    <row r="226" spans="1:1" ht="18.75" customHeight="1">
      <c r="A226" s="158"/>
    </row>
    <row r="227" spans="1:1" ht="18.75" customHeight="1">
      <c r="A227" s="158"/>
    </row>
    <row r="228" spans="1:1" ht="18.75" customHeight="1">
      <c r="A228" s="158"/>
    </row>
    <row r="229" spans="1:1" ht="18.75" customHeight="1">
      <c r="A229" s="158"/>
    </row>
    <row r="230" spans="1:1" ht="18.75" customHeight="1">
      <c r="A230" s="158"/>
    </row>
    <row r="231" spans="1:1" ht="18.75" customHeight="1">
      <c r="A231" s="158"/>
    </row>
    <row r="232" spans="1:1" ht="18.75" customHeight="1">
      <c r="A232" s="158"/>
    </row>
    <row r="233" spans="1:1" ht="18.75" customHeight="1">
      <c r="A233" s="158"/>
    </row>
    <row r="234" spans="1:1" ht="18.75" customHeight="1">
      <c r="A234" s="158"/>
    </row>
    <row r="235" spans="1:1" ht="18.75" customHeight="1">
      <c r="A235" s="158"/>
    </row>
    <row r="236" spans="1:1" ht="18.75" customHeight="1">
      <c r="A236" s="158"/>
    </row>
    <row r="237" spans="1:1" ht="18.75" customHeight="1">
      <c r="A237" s="158"/>
    </row>
    <row r="238" spans="1:1" ht="18.75" customHeight="1">
      <c r="A238" s="158"/>
    </row>
    <row r="239" spans="1:1" ht="18.75" customHeight="1">
      <c r="A239" s="158"/>
    </row>
    <row r="240" spans="1:1" ht="18.75" customHeight="1">
      <c r="A240" s="158"/>
    </row>
    <row r="241" spans="1:1" ht="18.75" customHeight="1">
      <c r="A241" s="158"/>
    </row>
    <row r="242" spans="1:1" ht="18.75" customHeight="1">
      <c r="A242" s="158"/>
    </row>
    <row r="243" spans="1:1" ht="18.75" customHeight="1">
      <c r="A243" s="158"/>
    </row>
    <row r="244" spans="1:1" ht="18.75" customHeight="1">
      <c r="A244" s="158"/>
    </row>
    <row r="245" spans="1:1" ht="18.75" customHeight="1">
      <c r="A245" s="158"/>
    </row>
    <row r="246" spans="1:1" ht="18.75" customHeight="1">
      <c r="A246" s="158"/>
    </row>
    <row r="247" spans="1:1" ht="18.75" customHeight="1">
      <c r="A247" s="158"/>
    </row>
    <row r="248" spans="1:1" ht="18.75" customHeight="1">
      <c r="A248" s="158"/>
    </row>
    <row r="249" spans="1:1" ht="18.75" customHeight="1">
      <c r="A249" s="158"/>
    </row>
    <row r="250" spans="1:1" ht="18.75" customHeight="1">
      <c r="A250" s="158"/>
    </row>
    <row r="251" spans="1:1" ht="18.75" customHeight="1">
      <c r="A251" s="158"/>
    </row>
    <row r="252" spans="1:1" ht="18.75" customHeight="1">
      <c r="A252" s="158"/>
    </row>
    <row r="253" spans="1:1" ht="18.75" customHeight="1">
      <c r="A253" s="158"/>
    </row>
    <row r="254" spans="1:1" ht="18.75" customHeight="1">
      <c r="A254" s="158"/>
    </row>
    <row r="255" spans="1:1" ht="18.75" customHeight="1">
      <c r="A255" s="158"/>
    </row>
    <row r="256" spans="1:1" ht="18.75" customHeight="1">
      <c r="A256" s="158"/>
    </row>
    <row r="257" spans="1:1" ht="18.75" customHeight="1">
      <c r="A257" s="158"/>
    </row>
    <row r="258" spans="1:1" ht="18.75" customHeight="1">
      <c r="A258" s="158"/>
    </row>
    <row r="259" spans="1:1" ht="18.75" customHeight="1">
      <c r="A259" s="158"/>
    </row>
    <row r="260" spans="1:1" ht="18.75" customHeight="1">
      <c r="A260" s="158"/>
    </row>
    <row r="261" spans="1:1" ht="18.75" customHeight="1">
      <c r="A261" s="158"/>
    </row>
    <row r="262" spans="1:1" ht="18.75" customHeight="1">
      <c r="A262" s="158"/>
    </row>
    <row r="263" spans="1:1" ht="18.75" customHeight="1">
      <c r="A263" s="158"/>
    </row>
    <row r="264" spans="1:1" ht="18.75" customHeight="1">
      <c r="A264" s="158"/>
    </row>
    <row r="265" spans="1:1" ht="18.75" customHeight="1">
      <c r="A265" s="158"/>
    </row>
    <row r="266" spans="1:1" ht="18.75" customHeight="1">
      <c r="A266" s="158"/>
    </row>
    <row r="267" spans="1:1" ht="18.75" customHeight="1">
      <c r="A267" s="158"/>
    </row>
    <row r="268" spans="1:1" ht="18.75" customHeight="1">
      <c r="A268" s="158"/>
    </row>
    <row r="269" spans="1:1" ht="18.75" customHeight="1">
      <c r="A269" s="158"/>
    </row>
    <row r="270" spans="1:1" ht="18.75" customHeight="1">
      <c r="A270" s="158"/>
    </row>
    <row r="271" spans="1:1" ht="18.75" customHeight="1">
      <c r="A271" s="158"/>
    </row>
    <row r="272" spans="1:1" ht="18.75" customHeight="1">
      <c r="A272" s="158"/>
    </row>
    <row r="273" spans="1:1" ht="18.75" customHeight="1">
      <c r="A273" s="158"/>
    </row>
    <row r="274" spans="1:1" ht="18.75" customHeight="1">
      <c r="A274" s="158"/>
    </row>
    <row r="275" spans="1:1" ht="18.75" customHeight="1">
      <c r="A275" s="158"/>
    </row>
    <row r="276" spans="1:1" ht="18.75" customHeight="1">
      <c r="A276" s="158"/>
    </row>
    <row r="277" spans="1:1" ht="18.75" customHeight="1">
      <c r="A277" s="158"/>
    </row>
    <row r="278" spans="1:1" ht="18.75" customHeight="1">
      <c r="A278" s="158"/>
    </row>
    <row r="279" spans="1:1" ht="18.75" customHeight="1">
      <c r="A279" s="158"/>
    </row>
    <row r="280" spans="1:1" ht="18.75" customHeight="1">
      <c r="A280" s="158"/>
    </row>
    <row r="281" spans="1:1" ht="18.75" customHeight="1">
      <c r="A281" s="158"/>
    </row>
    <row r="282" spans="1:1" ht="18.75" customHeight="1">
      <c r="A282" s="158"/>
    </row>
    <row r="283" spans="1:1" ht="18.75" customHeight="1">
      <c r="A283" s="158"/>
    </row>
    <row r="284" spans="1:1" ht="18.75" customHeight="1">
      <c r="A284" s="158"/>
    </row>
    <row r="285" spans="1:1" ht="18.75" customHeight="1">
      <c r="A285" s="158"/>
    </row>
    <row r="286" spans="1:1" ht="18.75" customHeight="1">
      <c r="A286" s="158"/>
    </row>
    <row r="287" spans="1:1" ht="18.75" customHeight="1">
      <c r="A287" s="158"/>
    </row>
    <row r="288" spans="1:1" ht="18.75" customHeight="1">
      <c r="A288" s="158"/>
    </row>
    <row r="289" spans="1:1" ht="18.75" customHeight="1">
      <c r="A289" s="158"/>
    </row>
    <row r="290" spans="1:1" ht="18.75" customHeight="1">
      <c r="A290" s="158"/>
    </row>
    <row r="291" spans="1:1" ht="18.75" customHeight="1">
      <c r="A291" s="158"/>
    </row>
    <row r="292" spans="1:1" ht="18.75" customHeight="1">
      <c r="A292" s="158"/>
    </row>
    <row r="293" spans="1:1" ht="18.75" customHeight="1">
      <c r="A293" s="158"/>
    </row>
    <row r="294" spans="1:1" ht="18.75" customHeight="1">
      <c r="A294" s="158"/>
    </row>
    <row r="295" spans="1:1" ht="18.75" customHeight="1">
      <c r="A295" s="158"/>
    </row>
    <row r="296" spans="1:1" ht="18.75" customHeight="1">
      <c r="A296" s="158"/>
    </row>
    <row r="297" spans="1:1" ht="18.75" customHeight="1">
      <c r="A297" s="158"/>
    </row>
    <row r="298" spans="1:1" ht="18.75" customHeight="1">
      <c r="A298" s="158"/>
    </row>
    <row r="299" spans="1:1" ht="18.75" customHeight="1">
      <c r="A299" s="158"/>
    </row>
    <row r="300" spans="1:1" ht="18.75" customHeight="1">
      <c r="A300" s="158"/>
    </row>
    <row r="301" spans="1:1" ht="18.75" customHeight="1">
      <c r="A301" s="158"/>
    </row>
    <row r="302" spans="1:1" ht="18.75" customHeight="1">
      <c r="A302" s="158"/>
    </row>
    <row r="303" spans="1:1" ht="18.75" customHeight="1">
      <c r="A303" s="158"/>
    </row>
    <row r="304" spans="1:1" ht="18.75" customHeight="1">
      <c r="A304" s="158"/>
    </row>
    <row r="305" spans="1:1" ht="18.75" customHeight="1">
      <c r="A305" s="158"/>
    </row>
    <row r="306" spans="1:1" ht="18.75" customHeight="1">
      <c r="A306" s="158"/>
    </row>
    <row r="307" spans="1:1" ht="18.75" customHeight="1">
      <c r="A307" s="158"/>
    </row>
    <row r="308" spans="1:1" ht="18.75" customHeight="1">
      <c r="A308" s="158"/>
    </row>
    <row r="309" spans="1:1" ht="18.75" customHeight="1">
      <c r="A309" s="158"/>
    </row>
    <row r="310" spans="1:1" ht="18.75" customHeight="1">
      <c r="A310" s="158"/>
    </row>
    <row r="311" spans="1:1" ht="18.75" customHeight="1">
      <c r="A311" s="158"/>
    </row>
    <row r="312" spans="1:1" ht="18.75" customHeight="1">
      <c r="A312" s="158"/>
    </row>
    <row r="313" spans="1:1" ht="18.75" customHeight="1">
      <c r="A313" s="158"/>
    </row>
    <row r="314" spans="1:1" ht="18.75" customHeight="1">
      <c r="A314" s="158"/>
    </row>
    <row r="315" spans="1:1" ht="18.75" customHeight="1">
      <c r="A315" s="158"/>
    </row>
    <row r="316" spans="1:1" ht="18.75" customHeight="1">
      <c r="A316" s="158"/>
    </row>
    <row r="317" spans="1:1" ht="18.75" customHeight="1">
      <c r="A317" s="158"/>
    </row>
    <row r="318" spans="1:1" ht="18.75" customHeight="1">
      <c r="A318" s="158"/>
    </row>
    <row r="319" spans="1:1" ht="18.75" customHeight="1">
      <c r="A319" s="158"/>
    </row>
    <row r="320" spans="1:1" ht="18.75" customHeight="1">
      <c r="A320" s="158"/>
    </row>
    <row r="321" spans="1:1" ht="18.75" customHeight="1">
      <c r="A321" s="158"/>
    </row>
    <row r="322" spans="1:1" ht="18.75" customHeight="1">
      <c r="A322" s="158"/>
    </row>
    <row r="323" spans="1:1" ht="18.75" customHeight="1">
      <c r="A323" s="158"/>
    </row>
    <row r="324" spans="1:1" ht="18.75" customHeight="1">
      <c r="A324" s="158"/>
    </row>
    <row r="325" spans="1:1" ht="18.75" customHeight="1">
      <c r="A325" s="158"/>
    </row>
    <row r="326" spans="1:1" ht="18.75" customHeight="1">
      <c r="A326" s="158"/>
    </row>
    <row r="327" spans="1:1" ht="18.75" customHeight="1">
      <c r="A327" s="158"/>
    </row>
    <row r="328" spans="1:1" ht="18.75" customHeight="1">
      <c r="A328" s="158"/>
    </row>
    <row r="329" spans="1:1" ht="18.75" customHeight="1">
      <c r="A329" s="158"/>
    </row>
    <row r="330" spans="1:1" ht="18.75" customHeight="1">
      <c r="A330" s="158"/>
    </row>
    <row r="331" spans="1:1" ht="18.75" customHeight="1">
      <c r="A331" s="158"/>
    </row>
    <row r="332" spans="1:1" ht="18.75" customHeight="1">
      <c r="A332" s="158"/>
    </row>
    <row r="333" spans="1:1" ht="18.75" customHeight="1">
      <c r="A333" s="158"/>
    </row>
    <row r="334" spans="1:1" ht="18.75" customHeight="1">
      <c r="A334" s="158"/>
    </row>
    <row r="335" spans="1:1" ht="18.75" customHeight="1">
      <c r="A335" s="158"/>
    </row>
    <row r="336" spans="1:1" ht="18.75" customHeight="1">
      <c r="A336" s="158"/>
    </row>
    <row r="337" spans="1:1" ht="18.75" customHeight="1">
      <c r="A337" s="158"/>
    </row>
    <row r="338" spans="1:1" ht="18.75" customHeight="1">
      <c r="A338" s="158"/>
    </row>
    <row r="339" spans="1:1" ht="18.75" customHeight="1">
      <c r="A339" s="158"/>
    </row>
    <row r="340" spans="1:1" ht="18.75" customHeight="1">
      <c r="A340" s="158"/>
    </row>
    <row r="341" spans="1:1" ht="18.75" customHeight="1">
      <c r="A341" s="158"/>
    </row>
    <row r="342" spans="1:1" ht="18.75" customHeight="1">
      <c r="A342" s="158"/>
    </row>
    <row r="343" spans="1:1" ht="18.75" customHeight="1">
      <c r="A343" s="158"/>
    </row>
    <row r="344" spans="1:1" ht="18.75" customHeight="1">
      <c r="A344" s="158"/>
    </row>
    <row r="345" spans="1:1" ht="18.75" customHeight="1">
      <c r="A345" s="158"/>
    </row>
    <row r="346" spans="1:1" ht="18.75" customHeight="1">
      <c r="A346" s="158"/>
    </row>
    <row r="347" spans="1:1" ht="18.75" customHeight="1">
      <c r="A347" s="158"/>
    </row>
    <row r="348" spans="1:1" ht="18.75" customHeight="1">
      <c r="A348" s="158"/>
    </row>
    <row r="349" spans="1:1" ht="18.75" customHeight="1">
      <c r="A349" s="158"/>
    </row>
    <row r="350" spans="1:1" ht="18.75" customHeight="1">
      <c r="A350" s="158"/>
    </row>
    <row r="351" spans="1:1" ht="18.75" customHeight="1">
      <c r="A351" s="158"/>
    </row>
    <row r="352" spans="1:1" ht="18.75" customHeight="1">
      <c r="A352" s="158"/>
    </row>
    <row r="353" spans="1:1" ht="18.75" customHeight="1">
      <c r="A353" s="158"/>
    </row>
    <row r="354" spans="1:1" ht="18.75" customHeight="1">
      <c r="A354" s="158"/>
    </row>
    <row r="355" spans="1:1" ht="18.75" customHeight="1">
      <c r="A355" s="158"/>
    </row>
    <row r="356" spans="1:1" ht="18.75" customHeight="1">
      <c r="A356" s="158"/>
    </row>
    <row r="357" spans="1:1" ht="18.75" customHeight="1">
      <c r="A357" s="158"/>
    </row>
    <row r="358" spans="1:1" ht="18.75" customHeight="1">
      <c r="A358" s="158"/>
    </row>
    <row r="359" spans="1:1" ht="18.75" customHeight="1">
      <c r="A359" s="158"/>
    </row>
    <row r="360" spans="1:1" ht="18.75" customHeight="1">
      <c r="A360" s="158"/>
    </row>
    <row r="361" spans="1:1" ht="18.75" customHeight="1">
      <c r="A361" s="158"/>
    </row>
    <row r="362" spans="1:1" ht="18.75" customHeight="1">
      <c r="A362" s="158"/>
    </row>
    <row r="363" spans="1:1" ht="18.75" customHeight="1">
      <c r="A363" s="158"/>
    </row>
    <row r="364" spans="1:1" ht="18.75" customHeight="1">
      <c r="A364" s="158"/>
    </row>
    <row r="365" spans="1:1" ht="18.75" customHeight="1">
      <c r="A365" s="158"/>
    </row>
    <row r="366" spans="1:1" ht="18.75" customHeight="1">
      <c r="A366" s="158"/>
    </row>
    <row r="367" spans="1:1" ht="18.75" customHeight="1">
      <c r="A367" s="158"/>
    </row>
    <row r="368" spans="1:1" ht="18.75" customHeight="1">
      <c r="A368" s="158"/>
    </row>
    <row r="369" spans="1:1" ht="18.75" customHeight="1">
      <c r="A369" s="158"/>
    </row>
    <row r="370" spans="1:1" ht="18.75" customHeight="1">
      <c r="A370" s="158"/>
    </row>
    <row r="371" spans="1:1" ht="18.75" customHeight="1">
      <c r="A371" s="158"/>
    </row>
    <row r="372" spans="1:1" ht="18.75" customHeight="1">
      <c r="A372" s="158"/>
    </row>
    <row r="373" spans="1:1" ht="18.75" customHeight="1">
      <c r="A373" s="158"/>
    </row>
    <row r="374" spans="1:1" ht="18.75" customHeight="1">
      <c r="A374" s="158"/>
    </row>
    <row r="375" spans="1:1" ht="18.75" customHeight="1">
      <c r="A375" s="158"/>
    </row>
    <row r="376" spans="1:1" ht="18.75" customHeight="1">
      <c r="A376" s="158"/>
    </row>
    <row r="377" spans="1:1" ht="18.75" customHeight="1">
      <c r="A377" s="158"/>
    </row>
    <row r="378" spans="1:1" ht="18.75" customHeight="1">
      <c r="A378" s="158"/>
    </row>
    <row r="379" spans="1:1" ht="18.75" customHeight="1">
      <c r="A379" s="158"/>
    </row>
    <row r="380" spans="1:1" ht="18.75" customHeight="1">
      <c r="A380" s="158"/>
    </row>
    <row r="381" spans="1:1" ht="18.75" customHeight="1">
      <c r="A381" s="158"/>
    </row>
    <row r="382" spans="1:1" ht="18.75" customHeight="1">
      <c r="A382" s="158"/>
    </row>
    <row r="383" spans="1:1" ht="18.75" customHeight="1">
      <c r="A383" s="158"/>
    </row>
    <row r="384" spans="1:1" ht="18.75" customHeight="1">
      <c r="A384" s="158"/>
    </row>
    <row r="385" spans="1:1" ht="18.75" customHeight="1">
      <c r="A385" s="158"/>
    </row>
    <row r="386" spans="1:1" ht="18.75" customHeight="1">
      <c r="A386" s="158"/>
    </row>
    <row r="387" spans="1:1" ht="18.75" customHeight="1">
      <c r="A387" s="158"/>
    </row>
    <row r="388" spans="1:1" ht="18.75" customHeight="1">
      <c r="A388" s="158"/>
    </row>
    <row r="389" spans="1:1" ht="18.75" customHeight="1">
      <c r="A389" s="158"/>
    </row>
    <row r="390" spans="1:1" ht="18.75" customHeight="1">
      <c r="A390" s="158"/>
    </row>
    <row r="391" spans="1:1" ht="18.75" customHeight="1">
      <c r="A391" s="158"/>
    </row>
    <row r="392" spans="1:1" ht="18.75" customHeight="1">
      <c r="A392" s="158"/>
    </row>
    <row r="393" spans="1:1" ht="18.75" customHeight="1">
      <c r="A393" s="158"/>
    </row>
    <row r="394" spans="1:1" ht="18.75" customHeight="1">
      <c r="A394" s="158"/>
    </row>
    <row r="395" spans="1:1" ht="18.75" customHeight="1">
      <c r="A395" s="158"/>
    </row>
    <row r="396" spans="1:1" ht="18.75" customHeight="1">
      <c r="A396" s="158"/>
    </row>
    <row r="397" spans="1:1" ht="18.75" customHeight="1">
      <c r="A397" s="158"/>
    </row>
    <row r="398" spans="1:1" ht="18.75" customHeight="1">
      <c r="A398" s="158"/>
    </row>
    <row r="399" spans="1:1" ht="18.75" customHeight="1">
      <c r="A399" s="158"/>
    </row>
    <row r="400" spans="1:1" ht="18.75" customHeight="1">
      <c r="A400" s="158"/>
    </row>
    <row r="401" spans="1:1" ht="18.75" customHeight="1">
      <c r="A401" s="158"/>
    </row>
    <row r="402" spans="1:1" ht="18.75" customHeight="1">
      <c r="A402" s="158"/>
    </row>
    <row r="403" spans="1:1" ht="18.75" customHeight="1">
      <c r="A403" s="158"/>
    </row>
    <row r="404" spans="1:1" ht="18.75" customHeight="1">
      <c r="A404" s="158"/>
    </row>
    <row r="405" spans="1:1" ht="18.75" customHeight="1">
      <c r="A405" s="158"/>
    </row>
    <row r="406" spans="1:1" ht="18.75" customHeight="1">
      <c r="A406" s="158"/>
    </row>
    <row r="407" spans="1:1" ht="18.75" customHeight="1">
      <c r="A407" s="158"/>
    </row>
    <row r="408" spans="1:1" ht="18.75" customHeight="1">
      <c r="A408" s="158"/>
    </row>
    <row r="409" spans="1:1" ht="18.75" customHeight="1">
      <c r="A409" s="158"/>
    </row>
    <row r="410" spans="1:1" ht="18.75" customHeight="1">
      <c r="A410" s="158"/>
    </row>
    <row r="411" spans="1:1" ht="18.75" customHeight="1">
      <c r="A411" s="158"/>
    </row>
    <row r="412" spans="1:1" ht="18.75" customHeight="1">
      <c r="A412" s="158"/>
    </row>
    <row r="413" spans="1:1" ht="18.75" customHeight="1">
      <c r="A413" s="158"/>
    </row>
    <row r="414" spans="1:1" ht="18.75" customHeight="1">
      <c r="A414" s="158"/>
    </row>
    <row r="415" spans="1:1" ht="18.75" customHeight="1">
      <c r="A415" s="158"/>
    </row>
    <row r="416" spans="1:1" ht="18.75" customHeight="1">
      <c r="A416" s="158"/>
    </row>
    <row r="417" spans="1:1" ht="18.75" customHeight="1">
      <c r="A417" s="158"/>
    </row>
    <row r="418" spans="1:1" ht="18.75" customHeight="1">
      <c r="A418" s="158"/>
    </row>
    <row r="419" spans="1:1" ht="18.75" customHeight="1">
      <c r="A419" s="158"/>
    </row>
    <row r="420" spans="1:1" ht="18.75" customHeight="1">
      <c r="A420" s="158"/>
    </row>
    <row r="421" spans="1:1" ht="18.75" customHeight="1">
      <c r="A421" s="158"/>
    </row>
    <row r="422" spans="1:1" ht="18.75" customHeight="1">
      <c r="A422" s="158"/>
    </row>
    <row r="423" spans="1:1" ht="18.75" customHeight="1">
      <c r="A423" s="158"/>
    </row>
    <row r="424" spans="1:1" ht="18.75" customHeight="1">
      <c r="A424" s="158"/>
    </row>
    <row r="425" spans="1:1" ht="18.75" customHeight="1">
      <c r="A425" s="158"/>
    </row>
    <row r="426" spans="1:1" ht="18.75" customHeight="1">
      <c r="A426" s="158"/>
    </row>
    <row r="427" spans="1:1" ht="18.75" customHeight="1">
      <c r="A427" s="158"/>
    </row>
    <row r="428" spans="1:1" ht="18.75" customHeight="1">
      <c r="A428" s="158"/>
    </row>
    <row r="429" spans="1:1" ht="18.75" customHeight="1">
      <c r="A429" s="158"/>
    </row>
    <row r="430" spans="1:1" ht="18.75" customHeight="1">
      <c r="A430" s="158"/>
    </row>
    <row r="431" spans="1:1" ht="18.75" customHeight="1">
      <c r="A431" s="158"/>
    </row>
    <row r="432" spans="1:1" ht="18.75" customHeight="1">
      <c r="A432" s="158"/>
    </row>
    <row r="433" spans="1:1" ht="18.75" customHeight="1">
      <c r="A433" s="158"/>
    </row>
    <row r="434" spans="1:1" ht="18.75" customHeight="1">
      <c r="A434" s="158"/>
    </row>
    <row r="435" spans="1:1" ht="18.75" customHeight="1">
      <c r="A435" s="158"/>
    </row>
    <row r="436" spans="1:1" ht="18.75" customHeight="1">
      <c r="A436" s="158"/>
    </row>
    <row r="437" spans="1:1" ht="18.75" customHeight="1">
      <c r="A437" s="158"/>
    </row>
    <row r="438" spans="1:1" ht="18.75" customHeight="1">
      <c r="A438" s="158"/>
    </row>
    <row r="439" spans="1:1" ht="18.75" customHeight="1">
      <c r="A439" s="158"/>
    </row>
    <row r="440" spans="1:1" ht="18.75" customHeight="1">
      <c r="A440" s="158"/>
    </row>
    <row r="441" spans="1:1" ht="18.75" customHeight="1">
      <c r="A441" s="158"/>
    </row>
    <row r="442" spans="1:1" ht="18.75" customHeight="1">
      <c r="A442" s="158"/>
    </row>
    <row r="443" spans="1:1" ht="18.75" customHeight="1">
      <c r="A443" s="158"/>
    </row>
    <row r="444" spans="1:1" ht="18.75" customHeight="1">
      <c r="A444" s="158"/>
    </row>
    <row r="445" spans="1:1" ht="18.75" customHeight="1">
      <c r="A445" s="158"/>
    </row>
    <row r="446" spans="1:1" ht="18.75" customHeight="1">
      <c r="A446" s="158"/>
    </row>
    <row r="447" spans="1:1" ht="18.75" customHeight="1">
      <c r="A447" s="158"/>
    </row>
    <row r="448" spans="1:1" ht="18.75" customHeight="1">
      <c r="A448" s="158"/>
    </row>
    <row r="449" spans="1:1" ht="18.75" customHeight="1">
      <c r="A449" s="158"/>
    </row>
    <row r="450" spans="1:1" ht="18.75" customHeight="1">
      <c r="A450" s="158"/>
    </row>
    <row r="451" spans="1:1" ht="18.75" customHeight="1">
      <c r="A451" s="158"/>
    </row>
    <row r="452" spans="1:1" ht="18.75" customHeight="1">
      <c r="A452" s="158"/>
    </row>
    <row r="453" spans="1:1" ht="18.75" customHeight="1">
      <c r="A453" s="158"/>
    </row>
    <row r="454" spans="1:1" ht="18.75" customHeight="1">
      <c r="A454" s="158"/>
    </row>
    <row r="455" spans="1:1" ht="18.75" customHeight="1">
      <c r="A455" s="158"/>
    </row>
    <row r="456" spans="1:1" ht="18.75" customHeight="1">
      <c r="A456" s="158"/>
    </row>
    <row r="457" spans="1:1" ht="18.75" customHeight="1">
      <c r="A457" s="158"/>
    </row>
    <row r="458" spans="1:1" ht="18.75" customHeight="1">
      <c r="A458" s="158"/>
    </row>
    <row r="459" spans="1:1" ht="18.75" customHeight="1">
      <c r="A459" s="158"/>
    </row>
    <row r="460" spans="1:1" ht="18.75" customHeight="1">
      <c r="A460" s="158"/>
    </row>
    <row r="461" spans="1:1" ht="18.75" customHeight="1">
      <c r="A461" s="158"/>
    </row>
    <row r="462" spans="1:1" ht="18.75" customHeight="1">
      <c r="A462" s="158"/>
    </row>
    <row r="463" spans="1:1" ht="18.75" customHeight="1">
      <c r="A463" s="158"/>
    </row>
    <row r="464" spans="1:1" ht="18.75" customHeight="1">
      <c r="A464" s="158"/>
    </row>
    <row r="465" spans="1:1" ht="18.75" customHeight="1">
      <c r="A465" s="158"/>
    </row>
    <row r="466" spans="1:1" ht="18.75" customHeight="1">
      <c r="A466" s="158"/>
    </row>
    <row r="467" spans="1:1" ht="18.75" customHeight="1">
      <c r="A467" s="158"/>
    </row>
    <row r="468" spans="1:1" ht="18.75" customHeight="1">
      <c r="A468" s="158"/>
    </row>
    <row r="469" spans="1:1" ht="18.75" customHeight="1">
      <c r="A469" s="158"/>
    </row>
    <row r="470" spans="1:1" ht="18.75" customHeight="1">
      <c r="A470" s="158"/>
    </row>
    <row r="471" spans="1:1" ht="18.75" customHeight="1">
      <c r="A471" s="158"/>
    </row>
    <row r="472" spans="1:1" ht="18.75" customHeight="1">
      <c r="A472" s="158"/>
    </row>
    <row r="473" spans="1:1" ht="18.75" customHeight="1">
      <c r="A473" s="158"/>
    </row>
    <row r="474" spans="1:1" ht="18.75" customHeight="1">
      <c r="A474" s="158"/>
    </row>
    <row r="475" spans="1:1" ht="18.75" customHeight="1">
      <c r="A475" s="158"/>
    </row>
    <row r="476" spans="1:1" ht="18.75" customHeight="1">
      <c r="A476" s="158"/>
    </row>
    <row r="477" spans="1:1" ht="18.75" customHeight="1">
      <c r="A477" s="158"/>
    </row>
    <row r="478" spans="1:1" ht="18.75" customHeight="1">
      <c r="A478" s="158"/>
    </row>
    <row r="479" spans="1:1" ht="18.75" customHeight="1">
      <c r="A479" s="158"/>
    </row>
    <row r="480" spans="1:1" ht="18.75" customHeight="1">
      <c r="A480" s="158"/>
    </row>
    <row r="481" spans="1:1" ht="18.75" customHeight="1">
      <c r="A481" s="158"/>
    </row>
    <row r="482" spans="1:1" ht="18.75" customHeight="1">
      <c r="A482" s="158"/>
    </row>
    <row r="483" spans="1:1" ht="18.75" customHeight="1">
      <c r="A483" s="158"/>
    </row>
    <row r="484" spans="1:1" ht="18.75" customHeight="1">
      <c r="A484" s="158"/>
    </row>
    <row r="485" spans="1:1" ht="18.75" customHeight="1">
      <c r="A485" s="158"/>
    </row>
    <row r="486" spans="1:1" ht="18.75" customHeight="1">
      <c r="A486" s="158"/>
    </row>
    <row r="487" spans="1:1" ht="18.75" customHeight="1">
      <c r="A487" s="158"/>
    </row>
    <row r="488" spans="1:1" ht="18.75" customHeight="1">
      <c r="A488" s="158"/>
    </row>
    <row r="489" spans="1:1" ht="18.75" customHeight="1">
      <c r="A489" s="158"/>
    </row>
    <row r="490" spans="1:1" ht="18.75" customHeight="1">
      <c r="A490" s="158"/>
    </row>
    <row r="491" spans="1:1" ht="18.75" customHeight="1">
      <c r="A491" s="158"/>
    </row>
    <row r="492" spans="1:1" ht="18.75" customHeight="1">
      <c r="A492" s="158"/>
    </row>
    <row r="493" spans="1:1" ht="18.75" customHeight="1">
      <c r="A493" s="158"/>
    </row>
    <row r="494" spans="1:1" ht="18.75" customHeight="1">
      <c r="A494" s="158"/>
    </row>
    <row r="495" spans="1:1" ht="18.75" customHeight="1">
      <c r="A495" s="158"/>
    </row>
    <row r="496" spans="1:1" ht="18.75" customHeight="1">
      <c r="A496" s="158"/>
    </row>
    <row r="497" spans="1:1" ht="18.75" customHeight="1">
      <c r="A497" s="158"/>
    </row>
    <row r="498" spans="1:1" ht="18.75" customHeight="1">
      <c r="A498" s="158"/>
    </row>
    <row r="499" spans="1:1" ht="18.75" customHeight="1">
      <c r="A499" s="158"/>
    </row>
    <row r="500" spans="1:1" ht="18.75" customHeight="1">
      <c r="A500" s="158"/>
    </row>
    <row r="501" spans="1:1" ht="18.75" customHeight="1">
      <c r="A501" s="158"/>
    </row>
    <row r="502" spans="1:1" ht="18.75" customHeight="1">
      <c r="A502" s="158"/>
    </row>
    <row r="503" spans="1:1" ht="18.75" customHeight="1">
      <c r="A503" s="158"/>
    </row>
    <row r="504" spans="1:1" ht="18.75" customHeight="1">
      <c r="A504" s="158"/>
    </row>
    <row r="505" spans="1:1" ht="18.75" customHeight="1">
      <c r="A505" s="158"/>
    </row>
    <row r="506" spans="1:1" ht="18.75" customHeight="1">
      <c r="A506" s="158"/>
    </row>
    <row r="507" spans="1:1" ht="18.75" customHeight="1">
      <c r="A507" s="158"/>
    </row>
    <row r="508" spans="1:1" ht="18.75" customHeight="1">
      <c r="A508" s="158"/>
    </row>
    <row r="509" spans="1:1" ht="18.75" customHeight="1">
      <c r="A509" s="158"/>
    </row>
    <row r="510" spans="1:1" ht="18.75" customHeight="1">
      <c r="A510" s="158"/>
    </row>
    <row r="511" spans="1:1" ht="18.75" customHeight="1">
      <c r="A511" s="158"/>
    </row>
    <row r="512" spans="1:1" ht="18.75" customHeight="1">
      <c r="A512" s="158"/>
    </row>
    <row r="513" spans="1:1" ht="18.75" customHeight="1">
      <c r="A513" s="158"/>
    </row>
    <row r="514" spans="1:1" ht="18.75" customHeight="1">
      <c r="A514" s="158"/>
    </row>
    <row r="515" spans="1:1" ht="18.75" customHeight="1">
      <c r="A515" s="158"/>
    </row>
    <row r="516" spans="1:1" ht="18.75" customHeight="1">
      <c r="A516" s="158"/>
    </row>
    <row r="517" spans="1:1" ht="18.75" customHeight="1">
      <c r="A517" s="158"/>
    </row>
    <row r="518" spans="1:1" ht="18.75" customHeight="1">
      <c r="A518" s="158"/>
    </row>
    <row r="519" spans="1:1" ht="18.75" customHeight="1">
      <c r="A519" s="158"/>
    </row>
    <row r="520" spans="1:1" ht="18.75" customHeight="1">
      <c r="A520" s="158"/>
    </row>
    <row r="521" spans="1:1" ht="18.75" customHeight="1">
      <c r="A521" s="158"/>
    </row>
    <row r="522" spans="1:1" ht="18.75" customHeight="1">
      <c r="A522" s="158"/>
    </row>
    <row r="523" spans="1:1" ht="18.75" customHeight="1">
      <c r="A523" s="158"/>
    </row>
    <row r="524" spans="1:1" ht="18.75" customHeight="1">
      <c r="A524" s="158"/>
    </row>
    <row r="525" spans="1:1" ht="18.75" customHeight="1">
      <c r="A525" s="158"/>
    </row>
    <row r="526" spans="1:1" ht="18.75" customHeight="1">
      <c r="A526" s="158"/>
    </row>
    <row r="527" spans="1:1" ht="18.75" customHeight="1">
      <c r="A527" s="158"/>
    </row>
    <row r="528" spans="1:1" ht="18.75" customHeight="1">
      <c r="A528" s="158"/>
    </row>
    <row r="529" spans="1:1" ht="18.75" customHeight="1">
      <c r="A529" s="158"/>
    </row>
    <row r="530" spans="1:1" ht="18.75" customHeight="1">
      <c r="A530" s="158"/>
    </row>
    <row r="531" spans="1:1" ht="18.75" customHeight="1">
      <c r="A531" s="158"/>
    </row>
    <row r="532" spans="1:1" ht="18.75" customHeight="1">
      <c r="A532" s="158"/>
    </row>
    <row r="533" spans="1:1" ht="18.75" customHeight="1">
      <c r="A533" s="158"/>
    </row>
    <row r="534" spans="1:1" ht="18.75" customHeight="1">
      <c r="A534" s="158"/>
    </row>
    <row r="535" spans="1:1" ht="18.75" customHeight="1">
      <c r="A535" s="158"/>
    </row>
    <row r="536" spans="1:1" ht="18.75" customHeight="1">
      <c r="A536" s="158"/>
    </row>
    <row r="537" spans="1:1" ht="18.75" customHeight="1">
      <c r="A537" s="158"/>
    </row>
    <row r="538" spans="1:1" ht="18.75" customHeight="1">
      <c r="A538" s="158"/>
    </row>
    <row r="539" spans="1:1" ht="18.75" customHeight="1">
      <c r="A539" s="158"/>
    </row>
    <row r="540" spans="1:1" ht="18.75" customHeight="1">
      <c r="A540" s="158"/>
    </row>
    <row r="541" spans="1:1" ht="18.75" customHeight="1">
      <c r="A541" s="158"/>
    </row>
    <row r="542" spans="1:1" ht="18.75" customHeight="1">
      <c r="A542" s="158"/>
    </row>
    <row r="543" spans="1:1" ht="18.75" customHeight="1">
      <c r="A543" s="158"/>
    </row>
    <row r="544" spans="1:1" ht="18.75" customHeight="1">
      <c r="A544" s="158"/>
    </row>
    <row r="545" spans="1:1" ht="18.75" customHeight="1">
      <c r="A545" s="158"/>
    </row>
    <row r="546" spans="1:1" ht="18.75" customHeight="1">
      <c r="A546" s="158"/>
    </row>
    <row r="547" spans="1:1" ht="18.75" customHeight="1">
      <c r="A547" s="158"/>
    </row>
    <row r="548" spans="1:1" ht="18.75" customHeight="1">
      <c r="A548" s="158"/>
    </row>
    <row r="549" spans="1:1" ht="18.75" customHeight="1">
      <c r="A549" s="158"/>
    </row>
    <row r="550" spans="1:1" ht="18.75" customHeight="1">
      <c r="A550" s="158"/>
    </row>
    <row r="551" spans="1:1" ht="18.75" customHeight="1">
      <c r="A551" s="158"/>
    </row>
    <row r="552" spans="1:1" ht="18.75" customHeight="1">
      <c r="A552" s="158"/>
    </row>
    <row r="553" spans="1:1" ht="18.75" customHeight="1">
      <c r="A553" s="158"/>
    </row>
    <row r="554" spans="1:1" ht="18.75" customHeight="1">
      <c r="A554" s="158"/>
    </row>
    <row r="555" spans="1:1" ht="18.75" customHeight="1">
      <c r="A555" s="158"/>
    </row>
    <row r="556" spans="1:1" ht="18.75" customHeight="1">
      <c r="A556" s="158"/>
    </row>
    <row r="557" spans="1:1" ht="18.75" customHeight="1">
      <c r="A557" s="158"/>
    </row>
    <row r="558" spans="1:1" ht="18.75" customHeight="1">
      <c r="A558" s="158"/>
    </row>
    <row r="559" spans="1:1" ht="18.75" customHeight="1">
      <c r="A559" s="158"/>
    </row>
    <row r="560" spans="1:1" ht="18.75" customHeight="1">
      <c r="A560" s="158"/>
    </row>
    <row r="561" spans="1:1" ht="18.75" customHeight="1">
      <c r="A561" s="158"/>
    </row>
    <row r="562" spans="1:1" ht="18.75" customHeight="1">
      <c r="A562" s="158"/>
    </row>
    <row r="563" spans="1:1" ht="18.75" customHeight="1">
      <c r="A563" s="158"/>
    </row>
    <row r="564" spans="1:1" ht="18.75" customHeight="1">
      <c r="A564" s="158"/>
    </row>
    <row r="565" spans="1:1" ht="18.75" customHeight="1">
      <c r="A565" s="158"/>
    </row>
    <row r="566" spans="1:1" ht="18.75" customHeight="1">
      <c r="A566" s="158"/>
    </row>
    <row r="567" spans="1:1" ht="18.75" customHeight="1">
      <c r="A567" s="158"/>
    </row>
    <row r="568" spans="1:1" ht="18.75" customHeight="1">
      <c r="A568" s="158"/>
    </row>
    <row r="569" spans="1:1" ht="18.75" customHeight="1">
      <c r="A569" s="158"/>
    </row>
    <row r="570" spans="1:1" ht="18.75" customHeight="1">
      <c r="A570" s="158"/>
    </row>
    <row r="571" spans="1:1" ht="18.75" customHeight="1">
      <c r="A571" s="158"/>
    </row>
    <row r="572" spans="1:1" ht="18.75" customHeight="1">
      <c r="A572" s="158"/>
    </row>
    <row r="573" spans="1:1" ht="18.75" customHeight="1">
      <c r="A573" s="158"/>
    </row>
    <row r="574" spans="1:1" ht="18.75" customHeight="1">
      <c r="A574" s="158"/>
    </row>
    <row r="575" spans="1:1" ht="18.75" customHeight="1">
      <c r="A575" s="158"/>
    </row>
    <row r="576" spans="1:1" ht="18.75" customHeight="1">
      <c r="A576" s="158"/>
    </row>
    <row r="577" spans="1:1" ht="18.75" customHeight="1">
      <c r="A577" s="158"/>
    </row>
    <row r="578" spans="1:1" ht="18.75" customHeight="1">
      <c r="A578" s="158"/>
    </row>
    <row r="579" spans="1:1" ht="18.75" customHeight="1">
      <c r="A579" s="158"/>
    </row>
    <row r="580" spans="1:1" ht="18.75" customHeight="1">
      <c r="A580" s="158"/>
    </row>
    <row r="581" spans="1:1" ht="18.75" customHeight="1">
      <c r="A581" s="158"/>
    </row>
    <row r="582" spans="1:1" ht="18.75" customHeight="1">
      <c r="A582" s="158"/>
    </row>
    <row r="583" spans="1:1" ht="18.75" customHeight="1">
      <c r="A583" s="158"/>
    </row>
    <row r="584" spans="1:1" ht="18.75" customHeight="1">
      <c r="A584" s="158"/>
    </row>
    <row r="585" spans="1:1" ht="18.75" customHeight="1">
      <c r="A585" s="158"/>
    </row>
    <row r="586" spans="1:1" ht="18.75" customHeight="1">
      <c r="A586" s="158"/>
    </row>
    <row r="587" spans="1:1" ht="18.75" customHeight="1">
      <c r="A587" s="158"/>
    </row>
    <row r="588" spans="1:1" ht="18.75" customHeight="1">
      <c r="A588" s="158"/>
    </row>
    <row r="589" spans="1:1" ht="18.75" customHeight="1">
      <c r="A589" s="158"/>
    </row>
    <row r="590" spans="1:1" ht="18.75" customHeight="1">
      <c r="A590" s="158"/>
    </row>
    <row r="591" spans="1:1" ht="18.75" customHeight="1">
      <c r="A591" s="158"/>
    </row>
    <row r="592" spans="1:1" ht="18.75" customHeight="1">
      <c r="A592" s="158"/>
    </row>
    <row r="593" spans="1:1" ht="18.75" customHeight="1">
      <c r="A593" s="158"/>
    </row>
    <row r="594" spans="1:1" ht="18.75" customHeight="1">
      <c r="A594" s="158"/>
    </row>
    <row r="595" spans="1:1" ht="18.75" customHeight="1">
      <c r="A595" s="158"/>
    </row>
    <row r="596" spans="1:1" ht="18.75" customHeight="1">
      <c r="A596" s="158"/>
    </row>
    <row r="597" spans="1:1" ht="18.75" customHeight="1">
      <c r="A597" s="158"/>
    </row>
    <row r="598" spans="1:1" ht="18.75" customHeight="1">
      <c r="A598" s="158"/>
    </row>
    <row r="599" spans="1:1" ht="18.75" customHeight="1">
      <c r="A599" s="158"/>
    </row>
    <row r="600" spans="1:1" ht="18.75" customHeight="1">
      <c r="A600" s="158"/>
    </row>
    <row r="601" spans="1:1" ht="18.75" customHeight="1">
      <c r="A601" s="158"/>
    </row>
    <row r="602" spans="1:1" ht="18.75" customHeight="1">
      <c r="A602" s="158"/>
    </row>
    <row r="603" spans="1:1" ht="18.75" customHeight="1">
      <c r="A603" s="158"/>
    </row>
    <row r="604" spans="1:1" ht="18.75" customHeight="1">
      <c r="A604" s="158"/>
    </row>
    <row r="605" spans="1:1" ht="18.75" customHeight="1">
      <c r="A605" s="158"/>
    </row>
    <row r="606" spans="1:1" ht="18.75" customHeight="1">
      <c r="A606" s="158"/>
    </row>
    <row r="607" spans="1:1" ht="18.75" customHeight="1">
      <c r="A607" s="158"/>
    </row>
    <row r="608" spans="1:1" ht="18.75" customHeight="1">
      <c r="A608" s="158"/>
    </row>
    <row r="609" spans="1:1" ht="18.75" customHeight="1">
      <c r="A609" s="158"/>
    </row>
    <row r="610" spans="1:1" ht="18.75" customHeight="1">
      <c r="A610" s="158"/>
    </row>
    <row r="611" spans="1:1" ht="18.75" customHeight="1">
      <c r="A611" s="158"/>
    </row>
    <row r="612" spans="1:1" ht="18.75" customHeight="1">
      <c r="A612" s="158"/>
    </row>
    <row r="613" spans="1:1" ht="18.75" customHeight="1">
      <c r="A613" s="158"/>
    </row>
    <row r="614" spans="1:1" ht="18.75" customHeight="1">
      <c r="A614" s="158"/>
    </row>
    <row r="615" spans="1:1" ht="18.75" customHeight="1">
      <c r="A615" s="158"/>
    </row>
    <row r="616" spans="1:1" ht="18.75" customHeight="1">
      <c r="A616" s="158"/>
    </row>
    <row r="617" spans="1:1" ht="18.75" customHeight="1">
      <c r="A617" s="158"/>
    </row>
    <row r="618" spans="1:1" ht="18.75" customHeight="1">
      <c r="A618" s="158"/>
    </row>
    <row r="619" spans="1:1" ht="18.75" customHeight="1">
      <c r="A619" s="158"/>
    </row>
    <row r="620" spans="1:1" ht="18.75" customHeight="1">
      <c r="A620" s="158"/>
    </row>
    <row r="621" spans="1:1" ht="18.75" customHeight="1">
      <c r="A621" s="158"/>
    </row>
    <row r="622" spans="1:1" ht="18.75" customHeight="1">
      <c r="A622" s="158"/>
    </row>
    <row r="623" spans="1:1" ht="18.75" customHeight="1">
      <c r="A623" s="158"/>
    </row>
    <row r="624" spans="1:1" ht="18.75" customHeight="1">
      <c r="A624" s="158"/>
    </row>
    <row r="625" spans="1:1" ht="18.75" customHeight="1">
      <c r="A625" s="158"/>
    </row>
    <row r="626" spans="1:1" ht="18.75" customHeight="1">
      <c r="A626" s="158"/>
    </row>
    <row r="627" spans="1:1" ht="18.75" customHeight="1">
      <c r="A627" s="158"/>
    </row>
    <row r="628" spans="1:1" ht="18.75" customHeight="1">
      <c r="A628" s="158"/>
    </row>
    <row r="629" spans="1:1" ht="18.75" customHeight="1">
      <c r="A629" s="158"/>
    </row>
    <row r="630" spans="1:1" ht="18.75" customHeight="1">
      <c r="A630" s="158"/>
    </row>
    <row r="631" spans="1:1" ht="18.75" customHeight="1">
      <c r="A631" s="158"/>
    </row>
    <row r="632" spans="1:1" ht="18.75" customHeight="1">
      <c r="A632" s="158"/>
    </row>
    <row r="633" spans="1:1" ht="18.75" customHeight="1">
      <c r="A633" s="158"/>
    </row>
    <row r="634" spans="1:1" ht="18.75" customHeight="1">
      <c r="A634" s="158"/>
    </row>
    <row r="635" spans="1:1" ht="18.75" customHeight="1">
      <c r="A635" s="158"/>
    </row>
    <row r="636" spans="1:1" ht="18.75" customHeight="1">
      <c r="A636" s="158"/>
    </row>
    <row r="637" spans="1:1" ht="18.75" customHeight="1">
      <c r="A637" s="158"/>
    </row>
    <row r="638" spans="1:1" ht="18.75" customHeight="1">
      <c r="A638" s="158"/>
    </row>
    <row r="639" spans="1:1" ht="18.75" customHeight="1">
      <c r="A639" s="158"/>
    </row>
    <row r="640" spans="1:1" ht="18.75" customHeight="1">
      <c r="A640" s="158"/>
    </row>
    <row r="641" spans="1:1" ht="18.75" customHeight="1">
      <c r="A641" s="158"/>
    </row>
    <row r="642" spans="1:1" ht="18.75" customHeight="1">
      <c r="A642" s="158"/>
    </row>
    <row r="643" spans="1:1" ht="18.75" customHeight="1">
      <c r="A643" s="158"/>
    </row>
    <row r="644" spans="1:1" ht="18.75" customHeight="1">
      <c r="A644" s="158"/>
    </row>
    <row r="645" spans="1:1" ht="18.75" customHeight="1">
      <c r="A645" s="158"/>
    </row>
    <row r="646" spans="1:1" ht="18.75" customHeight="1">
      <c r="A646" s="158"/>
    </row>
    <row r="647" spans="1:1" ht="18.75" customHeight="1">
      <c r="A647" s="158"/>
    </row>
    <row r="648" spans="1:1" ht="18.75" customHeight="1">
      <c r="A648" s="158"/>
    </row>
    <row r="649" spans="1:1" ht="18.75" customHeight="1">
      <c r="A649" s="158"/>
    </row>
    <row r="650" spans="1:1" ht="18.75" customHeight="1">
      <c r="A650" s="158"/>
    </row>
    <row r="651" spans="1:1" ht="18.75" customHeight="1">
      <c r="A651" s="158"/>
    </row>
    <row r="652" spans="1:1" ht="18.75" customHeight="1">
      <c r="A652" s="158"/>
    </row>
    <row r="653" spans="1:1" ht="18.75" customHeight="1">
      <c r="A653" s="158"/>
    </row>
    <row r="654" spans="1:1" ht="18.75" customHeight="1">
      <c r="A654" s="158"/>
    </row>
    <row r="655" spans="1:1" ht="18.75" customHeight="1">
      <c r="A655" s="158"/>
    </row>
    <row r="656" spans="1:1" ht="18.75" customHeight="1">
      <c r="A656" s="158"/>
    </row>
    <row r="657" spans="1:1" ht="18.75" customHeight="1">
      <c r="A657" s="158"/>
    </row>
    <row r="658" spans="1:1" ht="18.75" customHeight="1">
      <c r="A658" s="158"/>
    </row>
    <row r="659" spans="1:1" ht="18.75" customHeight="1">
      <c r="A659" s="158"/>
    </row>
    <row r="660" spans="1:1" ht="18.75" customHeight="1">
      <c r="A660" s="158"/>
    </row>
    <row r="661" spans="1:1" ht="18.75" customHeight="1">
      <c r="A661" s="158"/>
    </row>
    <row r="662" spans="1:1" ht="18.75" customHeight="1">
      <c r="A662" s="158"/>
    </row>
    <row r="663" spans="1:1" ht="18.75" customHeight="1">
      <c r="A663" s="158"/>
    </row>
    <row r="664" spans="1:1" ht="18.75" customHeight="1">
      <c r="A664" s="158"/>
    </row>
    <row r="665" spans="1:1" ht="18.75" customHeight="1">
      <c r="A665" s="158"/>
    </row>
    <row r="666" spans="1:1" ht="18.75" customHeight="1">
      <c r="A666" s="158"/>
    </row>
    <row r="667" spans="1:1" ht="18.75" customHeight="1">
      <c r="A667" s="158"/>
    </row>
    <row r="668" spans="1:1" ht="18.75" customHeight="1">
      <c r="A668" s="158"/>
    </row>
    <row r="669" spans="1:1" ht="18.75" customHeight="1">
      <c r="A669" s="158"/>
    </row>
    <row r="670" spans="1:1" ht="18.75" customHeight="1">
      <c r="A670" s="158"/>
    </row>
    <row r="671" spans="1:1" ht="18.75" customHeight="1">
      <c r="A671" s="158"/>
    </row>
    <row r="672" spans="1:1" ht="18.75" customHeight="1">
      <c r="A672" s="158"/>
    </row>
    <row r="673" spans="1:1" ht="18.75" customHeight="1">
      <c r="A673" s="158"/>
    </row>
    <row r="674" spans="1:1" ht="18.75" customHeight="1">
      <c r="A674" s="158"/>
    </row>
    <row r="675" spans="1:1" ht="18.75" customHeight="1">
      <c r="A675" s="158"/>
    </row>
    <row r="676" spans="1:1" ht="18.75" customHeight="1">
      <c r="A676" s="158"/>
    </row>
    <row r="677" spans="1:1" ht="18.75" customHeight="1">
      <c r="A677" s="158"/>
    </row>
    <row r="678" spans="1:1" ht="18.75" customHeight="1">
      <c r="A678" s="158"/>
    </row>
    <row r="679" spans="1:1" ht="18.75" customHeight="1">
      <c r="A679" s="158"/>
    </row>
    <row r="680" spans="1:1" ht="18.75" customHeight="1">
      <c r="A680" s="158"/>
    </row>
    <row r="681" spans="1:1" ht="18.75" customHeight="1">
      <c r="A681" s="158"/>
    </row>
    <row r="682" spans="1:1" ht="18.75" customHeight="1">
      <c r="A682" s="158"/>
    </row>
    <row r="683" spans="1:1" ht="18.75" customHeight="1">
      <c r="A683" s="158"/>
    </row>
    <row r="684" spans="1:1" ht="18.75" customHeight="1">
      <c r="A684" s="158"/>
    </row>
    <row r="685" spans="1:1" ht="18.75" customHeight="1">
      <c r="A685" s="158"/>
    </row>
    <row r="686" spans="1:1" ht="18.75" customHeight="1">
      <c r="A686" s="158"/>
    </row>
    <row r="687" spans="1:1" ht="18.75" customHeight="1">
      <c r="A687" s="158"/>
    </row>
    <row r="688" spans="1:1" ht="18.75" customHeight="1">
      <c r="A688" s="158"/>
    </row>
    <row r="689" spans="1:1" ht="18.75" customHeight="1">
      <c r="A689" s="158"/>
    </row>
    <row r="690" spans="1:1" ht="18.75" customHeight="1">
      <c r="A690" s="158"/>
    </row>
    <row r="691" spans="1:1" ht="18.75" customHeight="1">
      <c r="A691" s="158"/>
    </row>
    <row r="692" spans="1:1" ht="18.75" customHeight="1">
      <c r="A692" s="158"/>
    </row>
    <row r="693" spans="1:1" ht="18.75" customHeight="1">
      <c r="A693" s="158"/>
    </row>
    <row r="694" spans="1:1" ht="18.75" customHeight="1">
      <c r="A694" s="158"/>
    </row>
    <row r="695" spans="1:1" ht="18.75" customHeight="1">
      <c r="A695" s="158"/>
    </row>
    <row r="696" spans="1:1" ht="18.75" customHeight="1">
      <c r="A696" s="158"/>
    </row>
    <row r="697" spans="1:1" ht="18.75" customHeight="1">
      <c r="A697" s="158"/>
    </row>
    <row r="698" spans="1:1" ht="18.75" customHeight="1">
      <c r="A698" s="158"/>
    </row>
    <row r="699" spans="1:1" ht="18.75" customHeight="1">
      <c r="A699" s="158"/>
    </row>
    <row r="700" spans="1:1" ht="18.75" customHeight="1">
      <c r="A700" s="158"/>
    </row>
    <row r="701" spans="1:1" ht="18.75" customHeight="1">
      <c r="A701" s="158"/>
    </row>
    <row r="702" spans="1:1" ht="18.75" customHeight="1">
      <c r="A702" s="158"/>
    </row>
    <row r="703" spans="1:1" ht="18.75" customHeight="1">
      <c r="A703" s="158"/>
    </row>
    <row r="704" spans="1:1" ht="18.75" customHeight="1">
      <c r="A704" s="158"/>
    </row>
    <row r="705" spans="1:1" ht="18.75" customHeight="1">
      <c r="A705" s="158"/>
    </row>
    <row r="706" spans="1:1" ht="18.75" customHeight="1">
      <c r="A706" s="158"/>
    </row>
    <row r="707" spans="1:1" ht="18.75" customHeight="1">
      <c r="A707" s="158"/>
    </row>
    <row r="708" spans="1:1" ht="18.75" customHeight="1">
      <c r="A708" s="158"/>
    </row>
    <row r="709" spans="1:1" ht="18.75" customHeight="1">
      <c r="A709" s="158"/>
    </row>
    <row r="710" spans="1:1" ht="18.75" customHeight="1">
      <c r="A710" s="158"/>
    </row>
  </sheetData>
  <mergeCells count="4">
    <mergeCell ref="A1:J1"/>
    <mergeCell ref="K1:S1"/>
    <mergeCell ref="A2:J2"/>
    <mergeCell ref="K2:S2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0"/>
  <sheetViews>
    <sheetView showZeros="0" view="pageBreakPreview" zoomScaleSheetLayoutView="100" workbookViewId="0">
      <selection activeCell="B19" sqref="B19"/>
    </sheetView>
  </sheetViews>
  <sheetFormatPr defaultColWidth="9" defaultRowHeight="15.75"/>
  <cols>
    <col min="1" max="1" width="25.75" style="65" customWidth="1"/>
    <col min="2" max="3" width="25.75" style="66" customWidth="1"/>
    <col min="4" max="256" width="9" style="67"/>
    <col min="257" max="257" width="55.125" style="67" customWidth="1"/>
    <col min="258" max="258" width="32.375" style="67" customWidth="1"/>
    <col min="259" max="512" width="9" style="67"/>
    <col min="513" max="513" width="55.125" style="67" customWidth="1"/>
    <col min="514" max="514" width="32.375" style="67" customWidth="1"/>
    <col min="515" max="768" width="9" style="67"/>
    <col min="769" max="769" width="55.125" style="67" customWidth="1"/>
    <col min="770" max="770" width="32.375" style="67" customWidth="1"/>
    <col min="771" max="1024" width="9" style="67"/>
    <col min="1025" max="1025" width="55.125" style="67" customWidth="1"/>
    <col min="1026" max="1026" width="32.375" style="67" customWidth="1"/>
    <col min="1027" max="1280" width="9" style="67"/>
    <col min="1281" max="1281" width="55.125" style="67" customWidth="1"/>
    <col min="1282" max="1282" width="32.375" style="67" customWidth="1"/>
    <col min="1283" max="1536" width="9" style="67"/>
    <col min="1537" max="1537" width="55.125" style="67" customWidth="1"/>
    <col min="1538" max="1538" width="32.375" style="67" customWidth="1"/>
    <col min="1539" max="1792" width="9" style="67"/>
    <col min="1793" max="1793" width="55.125" style="67" customWidth="1"/>
    <col min="1794" max="1794" width="32.375" style="67" customWidth="1"/>
    <col min="1795" max="2048" width="9" style="67"/>
    <col min="2049" max="2049" width="55.125" style="67" customWidth="1"/>
    <col min="2050" max="2050" width="32.375" style="67" customWidth="1"/>
    <col min="2051" max="2304" width="9" style="67"/>
    <col min="2305" max="2305" width="55.125" style="67" customWidth="1"/>
    <col min="2306" max="2306" width="32.375" style="67" customWidth="1"/>
    <col min="2307" max="2560" width="9" style="67"/>
    <col min="2561" max="2561" width="55.125" style="67" customWidth="1"/>
    <col min="2562" max="2562" width="32.375" style="67" customWidth="1"/>
    <col min="2563" max="2816" width="9" style="67"/>
    <col min="2817" max="2817" width="55.125" style="67" customWidth="1"/>
    <col min="2818" max="2818" width="32.375" style="67" customWidth="1"/>
    <col min="2819" max="3072" width="9" style="67"/>
    <col min="3073" max="3073" width="55.125" style="67" customWidth="1"/>
    <col min="3074" max="3074" width="32.375" style="67" customWidth="1"/>
    <col min="3075" max="3328" width="9" style="67"/>
    <col min="3329" max="3329" width="55.125" style="67" customWidth="1"/>
    <col min="3330" max="3330" width="32.375" style="67" customWidth="1"/>
    <col min="3331" max="3584" width="9" style="67"/>
    <col min="3585" max="3585" width="55.125" style="67" customWidth="1"/>
    <col min="3586" max="3586" width="32.375" style="67" customWidth="1"/>
    <col min="3587" max="3840" width="9" style="67"/>
    <col min="3841" max="3841" width="55.125" style="67" customWidth="1"/>
    <col min="3842" max="3842" width="32.375" style="67" customWidth="1"/>
    <col min="3843" max="4096" width="9" style="67"/>
    <col min="4097" max="4097" width="55.125" style="67" customWidth="1"/>
    <col min="4098" max="4098" width="32.375" style="67" customWidth="1"/>
    <col min="4099" max="4352" width="9" style="67"/>
    <col min="4353" max="4353" width="55.125" style="67" customWidth="1"/>
    <col min="4354" max="4354" width="32.375" style="67" customWidth="1"/>
    <col min="4355" max="4608" width="9" style="67"/>
    <col min="4609" max="4609" width="55.125" style="67" customWidth="1"/>
    <col min="4610" max="4610" width="32.375" style="67" customWidth="1"/>
    <col min="4611" max="4864" width="9" style="67"/>
    <col min="4865" max="4865" width="55.125" style="67" customWidth="1"/>
    <col min="4866" max="4866" width="32.375" style="67" customWidth="1"/>
    <col min="4867" max="5120" width="9" style="67"/>
    <col min="5121" max="5121" width="55.125" style="67" customWidth="1"/>
    <col min="5122" max="5122" width="32.375" style="67" customWidth="1"/>
    <col min="5123" max="5376" width="9" style="67"/>
    <col min="5377" max="5377" width="55.125" style="67" customWidth="1"/>
    <col min="5378" max="5378" width="32.375" style="67" customWidth="1"/>
    <col min="5379" max="5632" width="9" style="67"/>
    <col min="5633" max="5633" width="55.125" style="67" customWidth="1"/>
    <col min="5634" max="5634" width="32.375" style="67" customWidth="1"/>
    <col min="5635" max="5888" width="9" style="67"/>
    <col min="5889" max="5889" width="55.125" style="67" customWidth="1"/>
    <col min="5890" max="5890" width="32.375" style="67" customWidth="1"/>
    <col min="5891" max="6144" width="9" style="67"/>
    <col min="6145" max="6145" width="55.125" style="67" customWidth="1"/>
    <col min="6146" max="6146" width="32.375" style="67" customWidth="1"/>
    <col min="6147" max="6400" width="9" style="67"/>
    <col min="6401" max="6401" width="55.125" style="67" customWidth="1"/>
    <col min="6402" max="6402" width="32.375" style="67" customWidth="1"/>
    <col min="6403" max="6656" width="9" style="67"/>
    <col min="6657" max="6657" width="55.125" style="67" customWidth="1"/>
    <col min="6658" max="6658" width="32.375" style="67" customWidth="1"/>
    <col min="6659" max="6912" width="9" style="67"/>
    <col min="6913" max="6913" width="55.125" style="67" customWidth="1"/>
    <col min="6914" max="6914" width="32.375" style="67" customWidth="1"/>
    <col min="6915" max="7168" width="9" style="67"/>
    <col min="7169" max="7169" width="55.125" style="67" customWidth="1"/>
    <col min="7170" max="7170" width="32.375" style="67" customWidth="1"/>
    <col min="7171" max="7424" width="9" style="67"/>
    <col min="7425" max="7425" width="55.125" style="67" customWidth="1"/>
    <col min="7426" max="7426" width="32.375" style="67" customWidth="1"/>
    <col min="7427" max="7680" width="9" style="67"/>
    <col min="7681" max="7681" width="55.125" style="67" customWidth="1"/>
    <col min="7682" max="7682" width="32.375" style="67" customWidth="1"/>
    <col min="7683" max="7936" width="9" style="67"/>
    <col min="7937" max="7937" width="55.125" style="67" customWidth="1"/>
    <col min="7938" max="7938" width="32.375" style="67" customWidth="1"/>
    <col min="7939" max="8192" width="9" style="67"/>
    <col min="8193" max="8193" width="55.125" style="67" customWidth="1"/>
    <col min="8194" max="8194" width="32.375" style="67" customWidth="1"/>
    <col min="8195" max="8448" width="9" style="67"/>
    <col min="8449" max="8449" width="55.125" style="67" customWidth="1"/>
    <col min="8450" max="8450" width="32.375" style="67" customWidth="1"/>
    <col min="8451" max="8704" width="9" style="67"/>
    <col min="8705" max="8705" width="55.125" style="67" customWidth="1"/>
    <col min="8706" max="8706" width="32.375" style="67" customWidth="1"/>
    <col min="8707" max="8960" width="9" style="67"/>
    <col min="8961" max="8961" width="55.125" style="67" customWidth="1"/>
    <col min="8962" max="8962" width="32.375" style="67" customWidth="1"/>
    <col min="8963" max="9216" width="9" style="67"/>
    <col min="9217" max="9217" width="55.125" style="67" customWidth="1"/>
    <col min="9218" max="9218" width="32.375" style="67" customWidth="1"/>
    <col min="9219" max="9472" width="9" style="67"/>
    <col min="9473" max="9473" width="55.125" style="67" customWidth="1"/>
    <col min="9474" max="9474" width="32.375" style="67" customWidth="1"/>
    <col min="9475" max="9728" width="9" style="67"/>
    <col min="9729" max="9729" width="55.125" style="67" customWidth="1"/>
    <col min="9730" max="9730" width="32.375" style="67" customWidth="1"/>
    <col min="9731" max="9984" width="9" style="67"/>
    <col min="9985" max="9985" width="55.125" style="67" customWidth="1"/>
    <col min="9986" max="9986" width="32.375" style="67" customWidth="1"/>
    <col min="9987" max="10240" width="9" style="67"/>
    <col min="10241" max="10241" width="55.125" style="67" customWidth="1"/>
    <col min="10242" max="10242" width="32.375" style="67" customWidth="1"/>
    <col min="10243" max="10496" width="9" style="67"/>
    <col min="10497" max="10497" width="55.125" style="67" customWidth="1"/>
    <col min="10498" max="10498" width="32.375" style="67" customWidth="1"/>
    <col min="10499" max="10752" width="9" style="67"/>
    <col min="10753" max="10753" width="55.125" style="67" customWidth="1"/>
    <col min="10754" max="10754" width="32.375" style="67" customWidth="1"/>
    <col min="10755" max="11008" width="9" style="67"/>
    <col min="11009" max="11009" width="55.125" style="67" customWidth="1"/>
    <col min="11010" max="11010" width="32.375" style="67" customWidth="1"/>
    <col min="11011" max="11264" width="9" style="67"/>
    <col min="11265" max="11265" width="55.125" style="67" customWidth="1"/>
    <col min="11266" max="11266" width="32.375" style="67" customWidth="1"/>
    <col min="11267" max="11520" width="9" style="67"/>
    <col min="11521" max="11521" width="55.125" style="67" customWidth="1"/>
    <col min="11522" max="11522" width="32.375" style="67" customWidth="1"/>
    <col min="11523" max="11776" width="9" style="67"/>
    <col min="11777" max="11777" width="55.125" style="67" customWidth="1"/>
    <col min="11778" max="11778" width="32.375" style="67" customWidth="1"/>
    <col min="11779" max="12032" width="9" style="67"/>
    <col min="12033" max="12033" width="55.125" style="67" customWidth="1"/>
    <col min="12034" max="12034" width="32.375" style="67" customWidth="1"/>
    <col min="12035" max="12288" width="9" style="67"/>
    <col min="12289" max="12289" width="55.125" style="67" customWidth="1"/>
    <col min="12290" max="12290" width="32.375" style="67" customWidth="1"/>
    <col min="12291" max="12544" width="9" style="67"/>
    <col min="12545" max="12545" width="55.125" style="67" customWidth="1"/>
    <col min="12546" max="12546" width="32.375" style="67" customWidth="1"/>
    <col min="12547" max="12800" width="9" style="67"/>
    <col min="12801" max="12801" width="55.125" style="67" customWidth="1"/>
    <col min="12802" max="12802" width="32.375" style="67" customWidth="1"/>
    <col min="12803" max="13056" width="9" style="67"/>
    <col min="13057" max="13057" width="55.125" style="67" customWidth="1"/>
    <col min="13058" max="13058" width="32.375" style="67" customWidth="1"/>
    <col min="13059" max="13312" width="9" style="67"/>
    <col min="13313" max="13313" width="55.125" style="67" customWidth="1"/>
    <col min="13314" max="13314" width="32.375" style="67" customWidth="1"/>
    <col min="13315" max="13568" width="9" style="67"/>
    <col min="13569" max="13569" width="55.125" style="67" customWidth="1"/>
    <col min="13570" max="13570" width="32.375" style="67" customWidth="1"/>
    <col min="13571" max="13824" width="9" style="67"/>
    <col min="13825" max="13825" width="55.125" style="67" customWidth="1"/>
    <col min="13826" max="13826" width="32.375" style="67" customWidth="1"/>
    <col min="13827" max="14080" width="9" style="67"/>
    <col min="14081" max="14081" width="55.125" style="67" customWidth="1"/>
    <col min="14082" max="14082" width="32.375" style="67" customWidth="1"/>
    <col min="14083" max="14336" width="9" style="67"/>
    <col min="14337" max="14337" width="55.125" style="67" customWidth="1"/>
    <col min="14338" max="14338" width="32.375" style="67" customWidth="1"/>
    <col min="14339" max="14592" width="9" style="67"/>
    <col min="14593" max="14593" width="55.125" style="67" customWidth="1"/>
    <col min="14594" max="14594" width="32.375" style="67" customWidth="1"/>
    <col min="14595" max="14848" width="9" style="67"/>
    <col min="14849" max="14849" width="55.125" style="67" customWidth="1"/>
    <col min="14850" max="14850" width="32.375" style="67" customWidth="1"/>
    <col min="14851" max="15104" width="9" style="67"/>
    <col min="15105" max="15105" width="55.125" style="67" customWidth="1"/>
    <col min="15106" max="15106" width="32.375" style="67" customWidth="1"/>
    <col min="15107" max="15360" width="9" style="67"/>
    <col min="15361" max="15361" width="55.125" style="67" customWidth="1"/>
    <col min="15362" max="15362" width="32.375" style="67" customWidth="1"/>
    <col min="15363" max="15616" width="9" style="67"/>
    <col min="15617" max="15617" width="55.125" style="67" customWidth="1"/>
    <col min="15618" max="15618" width="32.375" style="67" customWidth="1"/>
    <col min="15619" max="15872" width="9" style="67"/>
    <col min="15873" max="15873" width="55.125" style="67" customWidth="1"/>
    <col min="15874" max="15874" width="32.375" style="67" customWidth="1"/>
    <col min="15875" max="16128" width="9" style="67"/>
    <col min="16129" max="16129" width="55.125" style="67" customWidth="1"/>
    <col min="16130" max="16130" width="32.375" style="67" customWidth="1"/>
    <col min="16131" max="16384" width="9" style="67"/>
  </cols>
  <sheetData>
    <row r="1" spans="1:3" ht="22.5" customHeight="1">
      <c r="A1" s="318" t="s">
        <v>1875</v>
      </c>
      <c r="B1" s="318"/>
      <c r="C1" s="318"/>
    </row>
    <row r="2" spans="1:3" s="63" customFormat="1" ht="15" customHeight="1">
      <c r="A2" s="68" t="s">
        <v>1876</v>
      </c>
      <c r="B2" s="69"/>
      <c r="C2" s="154" t="s">
        <v>2</v>
      </c>
    </row>
    <row r="3" spans="1:3" s="64" customFormat="1" ht="18" customHeight="1">
      <c r="A3" s="70" t="s">
        <v>1877</v>
      </c>
      <c r="B3" s="70" t="s">
        <v>1878</v>
      </c>
      <c r="C3" s="70" t="s">
        <v>1879</v>
      </c>
    </row>
    <row r="4" spans="1:3" s="63" customFormat="1" ht="18" customHeight="1">
      <c r="A4" s="71" t="s">
        <v>1880</v>
      </c>
      <c r="B4" s="72">
        <v>781826</v>
      </c>
      <c r="C4" s="155">
        <v>665085</v>
      </c>
    </row>
    <row r="5" spans="1:3" s="63" customFormat="1" ht="18" customHeight="1">
      <c r="A5" s="71"/>
      <c r="B5" s="72"/>
      <c r="C5" s="155"/>
    </row>
    <row r="6" spans="1:3" s="63" customFormat="1" ht="18" customHeight="1">
      <c r="A6" s="71"/>
      <c r="B6" s="72"/>
      <c r="C6" s="155"/>
    </row>
    <row r="7" spans="1:3" s="63" customFormat="1" ht="18" customHeight="1">
      <c r="A7" s="71"/>
      <c r="B7" s="72"/>
      <c r="C7" s="155"/>
    </row>
    <row r="8" spans="1:3" s="63" customFormat="1" ht="18" customHeight="1">
      <c r="A8" s="71"/>
      <c r="B8" s="72"/>
      <c r="C8" s="155"/>
    </row>
    <row r="9" spans="1:3" s="63" customFormat="1" ht="18" customHeight="1">
      <c r="A9" s="71"/>
      <c r="B9" s="72"/>
      <c r="C9" s="155"/>
    </row>
    <row r="10" spans="1:3" s="63" customFormat="1" ht="18" customHeight="1">
      <c r="A10" s="71"/>
      <c r="B10" s="72"/>
      <c r="C10" s="155"/>
    </row>
    <row r="11" spans="1:3" s="63" customFormat="1" ht="18" customHeight="1">
      <c r="A11" s="71"/>
      <c r="B11" s="72"/>
      <c r="C11" s="155"/>
    </row>
    <row r="12" spans="1:3" s="63" customFormat="1" ht="18" customHeight="1">
      <c r="A12" s="71"/>
      <c r="B12" s="72"/>
      <c r="C12" s="155"/>
    </row>
    <row r="13" spans="1:3" s="63" customFormat="1" ht="18" customHeight="1">
      <c r="A13" s="71"/>
      <c r="B13" s="72"/>
      <c r="C13" s="155"/>
    </row>
    <row r="14" spans="1:3" s="63" customFormat="1" ht="18" customHeight="1">
      <c r="A14" s="71"/>
      <c r="B14" s="72"/>
      <c r="C14" s="155"/>
    </row>
    <row r="15" spans="1:3" s="63" customFormat="1" ht="18" customHeight="1">
      <c r="A15" s="71"/>
      <c r="B15" s="72"/>
      <c r="C15" s="155"/>
    </row>
    <row r="16" spans="1:3" s="63" customFormat="1" ht="18" customHeight="1">
      <c r="A16" s="71"/>
      <c r="B16" s="72"/>
      <c r="C16" s="155"/>
    </row>
    <row r="17" spans="1:3" s="63" customFormat="1" ht="18" customHeight="1">
      <c r="A17" s="71"/>
      <c r="B17" s="72"/>
      <c r="C17" s="155"/>
    </row>
    <row r="18" spans="1:3" s="63" customFormat="1" ht="18" customHeight="1">
      <c r="A18" s="71"/>
      <c r="B18" s="72"/>
      <c r="C18" s="155"/>
    </row>
    <row r="19" spans="1:3" s="63" customFormat="1" ht="18" customHeight="1">
      <c r="A19" s="71"/>
      <c r="B19" s="72"/>
      <c r="C19" s="155"/>
    </row>
    <row r="20" spans="1:3" s="63" customFormat="1" ht="18" customHeight="1">
      <c r="A20" s="71"/>
      <c r="B20" s="72"/>
      <c r="C20" s="155"/>
    </row>
    <row r="21" spans="1:3" s="63" customFormat="1" ht="18" customHeight="1">
      <c r="A21" s="71"/>
      <c r="B21" s="72"/>
      <c r="C21" s="155"/>
    </row>
    <row r="22" spans="1:3" s="63" customFormat="1" ht="18" customHeight="1">
      <c r="A22" s="71"/>
      <c r="B22" s="72"/>
      <c r="C22" s="155"/>
    </row>
    <row r="23" spans="1:3" s="63" customFormat="1" ht="18" customHeight="1">
      <c r="A23" s="71"/>
      <c r="B23" s="72"/>
      <c r="C23" s="155"/>
    </row>
    <row r="24" spans="1:3" s="63" customFormat="1" ht="18" customHeight="1">
      <c r="A24" s="71"/>
      <c r="B24" s="72"/>
      <c r="C24" s="155"/>
    </row>
    <row r="25" spans="1:3" s="63" customFormat="1" ht="18" customHeight="1">
      <c r="A25" s="71"/>
      <c r="B25" s="72"/>
      <c r="C25" s="155"/>
    </row>
    <row r="26" spans="1:3" s="63" customFormat="1" ht="18" customHeight="1">
      <c r="A26" s="71"/>
      <c r="B26" s="72"/>
      <c r="C26" s="155"/>
    </row>
    <row r="27" spans="1:3" s="63" customFormat="1" ht="18" customHeight="1">
      <c r="A27" s="71"/>
      <c r="B27" s="72"/>
      <c r="C27" s="155"/>
    </row>
    <row r="28" spans="1:3" s="63" customFormat="1" ht="18" customHeight="1">
      <c r="A28" s="71"/>
      <c r="B28" s="72"/>
      <c r="C28" s="155"/>
    </row>
    <row r="29" spans="1:3" s="63" customFormat="1" ht="18" customHeight="1">
      <c r="A29" s="71"/>
      <c r="B29" s="72"/>
      <c r="C29" s="155"/>
    </row>
    <row r="30" spans="1:3" s="63" customFormat="1" ht="18" customHeight="1">
      <c r="A30" s="73"/>
      <c r="B30" s="74"/>
      <c r="C30" s="155"/>
    </row>
  </sheetData>
  <mergeCells count="1">
    <mergeCell ref="A1:C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4"/>
  <sheetViews>
    <sheetView showGridLines="0" showZeros="0" view="pageBreakPreview" zoomScale="115" zoomScaleSheetLayoutView="115" workbookViewId="0">
      <pane xSplit="1" ySplit="3" topLeftCell="B7" activePane="bottomRight" state="frozen"/>
      <selection pane="topRight"/>
      <selection pane="bottomLeft"/>
      <selection pane="bottomRight" activeCell="D19" sqref="D19"/>
    </sheetView>
  </sheetViews>
  <sheetFormatPr defaultColWidth="9" defaultRowHeight="15.75"/>
  <cols>
    <col min="1" max="1" width="36.5" style="124" customWidth="1"/>
    <col min="2" max="3" width="17.875" style="124" customWidth="1"/>
    <col min="4" max="4" width="13.25" style="124" customWidth="1"/>
    <col min="5" max="6" width="10.5" style="124" customWidth="1"/>
    <col min="7" max="16384" width="9" style="124"/>
  </cols>
  <sheetData>
    <row r="1" spans="1:9" s="148" customFormat="1" ht="18" customHeight="1">
      <c r="A1" s="318" t="s">
        <v>1881</v>
      </c>
      <c r="B1" s="318"/>
      <c r="C1" s="318"/>
      <c r="D1" s="318"/>
    </row>
    <row r="2" spans="1:9" s="84" customFormat="1" ht="18" customHeight="1">
      <c r="A2" s="150" t="s">
        <v>1882</v>
      </c>
      <c r="D2" s="69" t="s">
        <v>2</v>
      </c>
      <c r="E2" s="151"/>
    </row>
    <row r="3" spans="1:9" s="149" customFormat="1" ht="24" customHeight="1">
      <c r="A3" s="70" t="s">
        <v>1883</v>
      </c>
      <c r="B3" s="19" t="s">
        <v>4</v>
      </c>
      <c r="C3" s="19" t="s">
        <v>5</v>
      </c>
      <c r="D3" s="20" t="s">
        <v>6</v>
      </c>
      <c r="E3" s="152"/>
      <c r="F3" s="152"/>
    </row>
    <row r="4" spans="1:9" s="84" customFormat="1" ht="18" customHeight="1">
      <c r="A4" s="45" t="s">
        <v>1884</v>
      </c>
      <c r="B4" s="101"/>
      <c r="C4" s="101"/>
      <c r="D4" s="102"/>
    </row>
    <row r="5" spans="1:9" s="84" customFormat="1" ht="18" customHeight="1">
      <c r="A5" s="45" t="s">
        <v>1885</v>
      </c>
      <c r="B5" s="101"/>
      <c r="C5" s="101"/>
      <c r="D5" s="102"/>
    </row>
    <row r="6" spans="1:9" s="84" customFormat="1" ht="18" customHeight="1">
      <c r="A6" s="45" t="s">
        <v>1886</v>
      </c>
      <c r="B6" s="101"/>
      <c r="C6" s="101"/>
      <c r="D6" s="102"/>
      <c r="E6" s="127"/>
      <c r="F6" s="127"/>
    </row>
    <row r="7" spans="1:9" s="84" customFormat="1" ht="18" customHeight="1">
      <c r="A7" s="45" t="s">
        <v>1887</v>
      </c>
      <c r="B7" s="101">
        <v>985</v>
      </c>
      <c r="C7" s="101">
        <v>1447</v>
      </c>
      <c r="D7" s="102">
        <v>1.4690355329949238</v>
      </c>
      <c r="E7" s="127"/>
      <c r="F7" s="127"/>
    </row>
    <row r="8" spans="1:9" s="84" customFormat="1" ht="18" customHeight="1">
      <c r="A8" s="45" t="s">
        <v>1888</v>
      </c>
      <c r="B8" s="101"/>
      <c r="C8" s="101"/>
      <c r="D8" s="102"/>
      <c r="E8" s="127"/>
      <c r="F8" s="127"/>
    </row>
    <row r="9" spans="1:9" s="84" customFormat="1" ht="18" customHeight="1">
      <c r="A9" s="45" t="s">
        <v>1889</v>
      </c>
      <c r="B9" s="101"/>
      <c r="C9" s="101"/>
      <c r="D9" s="102"/>
    </row>
    <row r="10" spans="1:9" s="84" customFormat="1" ht="18" customHeight="1">
      <c r="A10" s="45" t="s">
        <v>1890</v>
      </c>
      <c r="B10" s="101"/>
      <c r="C10" s="101"/>
      <c r="D10" s="102"/>
      <c r="E10" s="127"/>
      <c r="F10" s="127"/>
    </row>
    <row r="11" spans="1:9" s="84" customFormat="1" ht="18" customHeight="1">
      <c r="A11" s="45" t="s">
        <v>1891</v>
      </c>
      <c r="B11" s="101">
        <v>122</v>
      </c>
      <c r="C11" s="101">
        <v>1120</v>
      </c>
      <c r="D11" s="102">
        <v>9.1803278688524586</v>
      </c>
      <c r="E11" s="127"/>
      <c r="F11" s="127"/>
    </row>
    <row r="12" spans="1:9" s="84" customFormat="1" ht="18" customHeight="1">
      <c r="A12" s="45" t="s">
        <v>1892</v>
      </c>
      <c r="B12" s="101">
        <v>159401</v>
      </c>
      <c r="C12" s="101">
        <v>110201</v>
      </c>
      <c r="D12" s="102">
        <v>0.6913444708627926</v>
      </c>
    </row>
    <row r="13" spans="1:9" s="84" customFormat="1" ht="18" customHeight="1">
      <c r="A13" s="45" t="s">
        <v>1893</v>
      </c>
      <c r="B13" s="101"/>
      <c r="C13" s="101"/>
      <c r="D13" s="102"/>
      <c r="E13" s="127"/>
      <c r="F13" s="127"/>
    </row>
    <row r="14" spans="1:9" s="84" customFormat="1" ht="18" customHeight="1">
      <c r="A14" s="45" t="s">
        <v>1894</v>
      </c>
      <c r="B14" s="101">
        <v>1248</v>
      </c>
      <c r="C14" s="101"/>
      <c r="D14" s="102">
        <v>0</v>
      </c>
      <c r="E14" s="127"/>
      <c r="F14" s="127"/>
    </row>
    <row r="15" spans="1:9" s="84" customFormat="1" ht="18" customHeight="1">
      <c r="A15" s="45" t="s">
        <v>1895</v>
      </c>
      <c r="B15" s="101">
        <v>6046</v>
      </c>
      <c r="C15" s="101">
        <v>15769</v>
      </c>
      <c r="D15" s="102">
        <v>2.6081706913661926</v>
      </c>
      <c r="E15" s="127"/>
      <c r="F15" s="127"/>
    </row>
    <row r="16" spans="1:9" s="84" customFormat="1" ht="18" customHeight="1">
      <c r="A16" s="45" t="s">
        <v>1896</v>
      </c>
      <c r="B16" s="101"/>
      <c r="C16" s="101"/>
      <c r="D16" s="102"/>
      <c r="E16" s="127"/>
      <c r="F16" s="127"/>
      <c r="I16" s="127"/>
    </row>
    <row r="17" spans="1:7" s="84" customFormat="1" ht="18" customHeight="1">
      <c r="A17" s="45" t="s">
        <v>1897</v>
      </c>
      <c r="B17" s="101"/>
      <c r="C17" s="101"/>
      <c r="D17" s="102"/>
      <c r="E17" s="127"/>
      <c r="F17" s="127"/>
      <c r="G17" s="127"/>
    </row>
    <row r="18" spans="1:7" s="84" customFormat="1" ht="18" customHeight="1">
      <c r="A18" s="45" t="s">
        <v>1898</v>
      </c>
      <c r="B18" s="101"/>
      <c r="C18" s="101"/>
      <c r="D18" s="102"/>
      <c r="E18" s="127"/>
      <c r="F18" s="127"/>
    </row>
    <row r="19" spans="1:7" s="84" customFormat="1" ht="18" customHeight="1">
      <c r="A19" s="45" t="s">
        <v>1899</v>
      </c>
      <c r="B19" s="101">
        <v>2900</v>
      </c>
      <c r="C19" s="101">
        <v>3892</v>
      </c>
      <c r="D19" s="102">
        <v>1.3420689655172413</v>
      </c>
      <c r="F19" s="127"/>
    </row>
    <row r="20" spans="1:7" s="84" customFormat="1" ht="18" customHeight="1">
      <c r="A20" s="45" t="s">
        <v>1900</v>
      </c>
      <c r="B20" s="101"/>
      <c r="C20" s="101">
        <v>392</v>
      </c>
      <c r="D20" s="102"/>
      <c r="F20" s="127"/>
    </row>
    <row r="21" spans="1:7" s="84" customFormat="1" ht="18" customHeight="1">
      <c r="A21" s="45" t="s">
        <v>1901</v>
      </c>
      <c r="B21" s="101"/>
      <c r="C21" s="101"/>
      <c r="D21" s="102"/>
    </row>
    <row r="22" spans="1:7" s="84" customFormat="1" ht="18" customHeight="1">
      <c r="A22" s="111"/>
      <c r="B22" s="101"/>
      <c r="C22" s="101"/>
      <c r="D22" s="102"/>
      <c r="E22" s="127"/>
      <c r="F22" s="127"/>
    </row>
    <row r="23" spans="1:7" s="84" customFormat="1" ht="30" customHeight="1">
      <c r="A23" s="153"/>
      <c r="B23" s="101"/>
      <c r="C23" s="101"/>
      <c r="D23" s="102"/>
      <c r="E23" s="127"/>
      <c r="F23" s="127"/>
    </row>
    <row r="24" spans="1:7" s="84" customFormat="1" ht="18" customHeight="1">
      <c r="A24" s="111"/>
      <c r="B24" s="101"/>
      <c r="C24" s="101"/>
      <c r="D24" s="102"/>
      <c r="E24" s="127"/>
      <c r="F24" s="127"/>
      <c r="G24" s="127"/>
    </row>
    <row r="25" spans="1:7" s="84" customFormat="1" ht="18" customHeight="1">
      <c r="A25" s="111" t="s">
        <v>1902</v>
      </c>
      <c r="B25" s="101"/>
      <c r="C25" s="101"/>
      <c r="D25" s="102"/>
    </row>
    <row r="26" spans="1:7" s="84" customFormat="1" ht="18" customHeight="1">
      <c r="A26" s="131" t="s">
        <v>1903</v>
      </c>
      <c r="B26" s="101">
        <f>SUM(B4:B21)</f>
        <v>170702</v>
      </c>
      <c r="C26" s="101">
        <f>SUM(C4:C21)</f>
        <v>132821</v>
      </c>
      <c r="D26" s="102">
        <v>0.77808695855936072</v>
      </c>
    </row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</sheetData>
  <mergeCells count="1">
    <mergeCell ref="A1:D1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99"/>
  <sheetViews>
    <sheetView showGridLines="0" showZeros="0" view="pageBreakPreview" zoomScaleSheetLayoutView="100" workbookViewId="0">
      <pane xSplit="1" ySplit="3" topLeftCell="B16" activePane="bottomRight" state="frozen"/>
      <selection pane="topRight"/>
      <selection pane="bottomLeft"/>
      <selection pane="bottomRight" activeCell="E26" sqref="E26"/>
    </sheetView>
  </sheetViews>
  <sheetFormatPr defaultColWidth="9" defaultRowHeight="15.75"/>
  <cols>
    <col min="1" max="1" width="35" style="91" customWidth="1"/>
    <col min="2" max="2" width="9.75" style="91" customWidth="1"/>
    <col min="3" max="3" width="0.125" style="91" customWidth="1"/>
    <col min="4" max="5" width="10.5" style="91" customWidth="1"/>
    <col min="6" max="6" width="13.5" style="91" hidden="1" customWidth="1"/>
    <col min="7" max="7" width="15" style="91" customWidth="1"/>
    <col min="8" max="8" width="26" style="91" customWidth="1"/>
    <col min="9" max="16384" width="9" style="91"/>
  </cols>
  <sheetData>
    <row r="1" spans="1:9" s="81" customFormat="1" ht="18" customHeight="1">
      <c r="A1" s="319" t="s">
        <v>1904</v>
      </c>
      <c r="B1" s="319"/>
      <c r="C1" s="319"/>
      <c r="D1" s="319"/>
      <c r="E1" s="319"/>
      <c r="F1" s="319"/>
      <c r="G1" s="319"/>
    </row>
    <row r="2" spans="1:9" s="83" customFormat="1" ht="14.25" customHeight="1">
      <c r="A2" s="133" t="s">
        <v>1905</v>
      </c>
      <c r="B2" s="133"/>
      <c r="C2" s="134"/>
      <c r="D2" s="134"/>
      <c r="E2" s="134"/>
      <c r="F2" s="134"/>
      <c r="G2" s="134" t="s">
        <v>2</v>
      </c>
      <c r="H2" s="135"/>
    </row>
    <row r="3" spans="1:9" s="82" customFormat="1" ht="17.25" customHeight="1">
      <c r="A3" s="92" t="s">
        <v>1906</v>
      </c>
      <c r="B3" s="93" t="s">
        <v>4</v>
      </c>
      <c r="C3" s="93" t="s">
        <v>34</v>
      </c>
      <c r="D3" s="93" t="s">
        <v>33</v>
      </c>
      <c r="E3" s="93" t="s">
        <v>5</v>
      </c>
      <c r="F3" s="93" t="s">
        <v>35</v>
      </c>
      <c r="G3" s="94" t="s">
        <v>36</v>
      </c>
      <c r="H3" s="136"/>
      <c r="I3" s="144"/>
    </row>
    <row r="4" spans="1:9" s="83" customFormat="1" ht="17.25" customHeight="1">
      <c r="A4" s="45" t="s">
        <v>1884</v>
      </c>
      <c r="B4" s="137"/>
      <c r="C4" s="137"/>
      <c r="D4" s="137"/>
      <c r="E4" s="137"/>
      <c r="F4" s="97"/>
      <c r="G4" s="98"/>
    </row>
    <row r="5" spans="1:9" s="83" customFormat="1" ht="17.25" customHeight="1">
      <c r="A5" s="45" t="s">
        <v>1885</v>
      </c>
      <c r="B5" s="137"/>
      <c r="C5" s="137"/>
      <c r="D5" s="137"/>
      <c r="E5" s="137"/>
      <c r="F5" s="97"/>
      <c r="G5" s="98"/>
    </row>
    <row r="6" spans="1:9" s="83" customFormat="1" ht="17.25" customHeight="1">
      <c r="A6" s="45" t="s">
        <v>1886</v>
      </c>
      <c r="B6" s="137"/>
      <c r="C6" s="137"/>
      <c r="D6" s="137"/>
      <c r="E6" s="137"/>
      <c r="F6" s="97"/>
      <c r="G6" s="98"/>
    </row>
    <row r="7" spans="1:9" s="83" customFormat="1" ht="17.25" customHeight="1">
      <c r="A7" s="45" t="s">
        <v>1887</v>
      </c>
      <c r="B7" s="138">
        <v>500</v>
      </c>
      <c r="C7" s="139"/>
      <c r="D7" s="137">
        <v>500</v>
      </c>
      <c r="E7" s="137">
        <v>604</v>
      </c>
      <c r="F7" s="97"/>
      <c r="G7" s="98">
        <v>1.208</v>
      </c>
      <c r="H7" s="140"/>
    </row>
    <row r="8" spans="1:9" s="83" customFormat="1" ht="17.25" customHeight="1">
      <c r="A8" s="45" t="s">
        <v>1888</v>
      </c>
      <c r="B8" s="137"/>
      <c r="C8" s="137"/>
      <c r="D8" s="137"/>
      <c r="E8" s="137"/>
      <c r="F8" s="97"/>
      <c r="G8" s="98"/>
      <c r="H8" s="140"/>
      <c r="I8" s="140"/>
    </row>
    <row r="9" spans="1:9" s="83" customFormat="1" ht="17.25" customHeight="1">
      <c r="A9" s="45" t="s">
        <v>1889</v>
      </c>
      <c r="B9" s="137"/>
      <c r="C9" s="137"/>
      <c r="D9" s="137"/>
      <c r="E9" s="137"/>
      <c r="F9" s="97"/>
      <c r="G9" s="98"/>
    </row>
    <row r="10" spans="1:9" s="83" customFormat="1" ht="17.25" customHeight="1">
      <c r="A10" s="45" t="s">
        <v>1890</v>
      </c>
      <c r="B10" s="137"/>
      <c r="C10" s="137"/>
      <c r="D10" s="137"/>
      <c r="E10" s="137"/>
      <c r="F10" s="97"/>
      <c r="G10" s="98"/>
    </row>
    <row r="11" spans="1:9" s="83" customFormat="1" ht="17.25" customHeight="1">
      <c r="A11" s="45" t="s">
        <v>1891</v>
      </c>
      <c r="B11" s="137"/>
      <c r="C11" s="137"/>
      <c r="D11" s="137"/>
      <c r="E11" s="137">
        <v>57</v>
      </c>
      <c r="F11" s="97"/>
      <c r="G11" s="98"/>
      <c r="H11" s="140"/>
      <c r="I11" s="140"/>
    </row>
    <row r="12" spans="1:9" s="83" customFormat="1" ht="17.25" customHeight="1">
      <c r="A12" s="45" t="s">
        <v>1892</v>
      </c>
      <c r="B12" s="138">
        <v>82095</v>
      </c>
      <c r="C12" s="137"/>
      <c r="D12" s="138">
        <v>62095</v>
      </c>
      <c r="E12" s="137">
        <v>44301</v>
      </c>
      <c r="F12" s="97"/>
      <c r="G12" s="98">
        <v>0.71343908527256628</v>
      </c>
    </row>
    <row r="13" spans="1:9" s="83" customFormat="1" ht="17.25" customHeight="1">
      <c r="A13" s="45" t="s">
        <v>1893</v>
      </c>
      <c r="B13" s="137"/>
      <c r="C13" s="137"/>
      <c r="D13" s="137"/>
      <c r="E13" s="137"/>
      <c r="F13" s="97"/>
      <c r="G13" s="98"/>
    </row>
    <row r="14" spans="1:9" s="83" customFormat="1" ht="17.25" customHeight="1">
      <c r="A14" s="45" t="s">
        <v>1894</v>
      </c>
      <c r="B14" s="137">
        <v>1248</v>
      </c>
      <c r="C14" s="137"/>
      <c r="D14" s="137"/>
      <c r="E14" s="137"/>
      <c r="F14" s="97"/>
      <c r="G14" s="98"/>
    </row>
    <row r="15" spans="1:9" s="83" customFormat="1" ht="17.25" customHeight="1">
      <c r="A15" s="45" t="s">
        <v>1895</v>
      </c>
      <c r="B15" s="137">
        <v>1500</v>
      </c>
      <c r="C15" s="137"/>
      <c r="D15" s="137">
        <v>1860</v>
      </c>
      <c r="E15" s="137">
        <v>7357</v>
      </c>
      <c r="F15" s="97"/>
      <c r="G15" s="98">
        <v>3.9553763440860217</v>
      </c>
      <c r="H15" s="140"/>
      <c r="I15" s="140"/>
    </row>
    <row r="16" spans="1:9" s="83" customFormat="1" ht="17.25" customHeight="1">
      <c r="A16" s="45" t="s">
        <v>1896</v>
      </c>
      <c r="B16" s="137"/>
      <c r="C16" s="137"/>
      <c r="D16" s="137"/>
      <c r="E16" s="137"/>
      <c r="F16" s="97"/>
      <c r="G16" s="98"/>
    </row>
    <row r="17" spans="1:9" s="83" customFormat="1" ht="17.25" customHeight="1">
      <c r="A17" s="45" t="s">
        <v>1897</v>
      </c>
      <c r="B17" s="137"/>
      <c r="C17" s="137"/>
      <c r="D17" s="137"/>
      <c r="E17" s="137"/>
      <c r="F17" s="97"/>
      <c r="G17" s="98"/>
    </row>
    <row r="18" spans="1:9" s="83" customFormat="1" ht="17.25" customHeight="1">
      <c r="A18" s="45" t="s">
        <v>1898</v>
      </c>
      <c r="B18" s="137"/>
      <c r="C18" s="137"/>
      <c r="D18" s="137"/>
      <c r="E18" s="137"/>
      <c r="F18" s="97"/>
      <c r="G18" s="98"/>
    </row>
    <row r="19" spans="1:9" s="83" customFormat="1" ht="17.25" customHeight="1">
      <c r="A19" s="45" t="s">
        <v>1899</v>
      </c>
      <c r="B19" s="137">
        <v>1900</v>
      </c>
      <c r="C19" s="137"/>
      <c r="D19" s="137">
        <v>1900</v>
      </c>
      <c r="E19" s="137">
        <v>2793</v>
      </c>
      <c r="F19" s="97"/>
      <c r="G19" s="98">
        <v>1.47</v>
      </c>
      <c r="H19" s="140"/>
      <c r="I19" s="140"/>
    </row>
    <row r="20" spans="1:9" s="83" customFormat="1" ht="17.25" customHeight="1">
      <c r="A20" s="45" t="s">
        <v>1900</v>
      </c>
      <c r="B20" s="137"/>
      <c r="C20" s="137"/>
      <c r="D20" s="137"/>
      <c r="E20" s="137"/>
      <c r="F20" s="97"/>
      <c r="G20" s="98"/>
      <c r="H20" s="140"/>
      <c r="I20" s="140"/>
    </row>
    <row r="21" spans="1:9" s="83" customFormat="1" ht="17.25" customHeight="1">
      <c r="A21" s="45" t="s">
        <v>1901</v>
      </c>
      <c r="B21" s="137"/>
      <c r="C21" s="137"/>
      <c r="D21" s="137"/>
      <c r="E21" s="137"/>
      <c r="F21" s="97"/>
      <c r="G21" s="98"/>
      <c r="H21" s="140"/>
      <c r="I21" s="140"/>
    </row>
    <row r="22" spans="1:9" s="83" customFormat="1" ht="17.25" customHeight="1">
      <c r="A22" s="141"/>
      <c r="B22" s="137"/>
      <c r="C22" s="137"/>
      <c r="D22" s="137"/>
      <c r="E22" s="137"/>
      <c r="F22" s="97"/>
      <c r="G22" s="98"/>
      <c r="H22" s="140"/>
      <c r="I22" s="140"/>
    </row>
    <row r="23" spans="1:9" s="83" customFormat="1" ht="17.25" customHeight="1">
      <c r="A23" s="122"/>
      <c r="B23" s="137"/>
      <c r="C23" s="137"/>
      <c r="D23" s="137"/>
      <c r="E23" s="137"/>
      <c r="F23" s="97"/>
      <c r="G23" s="98"/>
    </row>
    <row r="24" spans="1:9" s="83" customFormat="1" ht="17.25" customHeight="1">
      <c r="A24" s="122"/>
      <c r="B24" s="137"/>
      <c r="C24" s="137"/>
      <c r="D24" s="137"/>
      <c r="E24" s="137"/>
      <c r="F24" s="97"/>
      <c r="G24" s="98"/>
      <c r="I24" s="140"/>
    </row>
    <row r="25" spans="1:9" s="132" customFormat="1" ht="17.25" customHeight="1">
      <c r="A25" s="141"/>
      <c r="B25" s="137"/>
      <c r="C25" s="137"/>
      <c r="D25" s="137"/>
      <c r="E25" s="137"/>
      <c r="F25" s="97"/>
      <c r="G25" s="98"/>
      <c r="H25" s="140"/>
    </row>
    <row r="26" spans="1:9" s="83" customFormat="1" ht="17.25" customHeight="1">
      <c r="A26" s="141"/>
      <c r="B26" s="137"/>
      <c r="C26" s="137"/>
      <c r="D26" s="137"/>
      <c r="E26" s="137"/>
      <c r="F26" s="97"/>
      <c r="G26" s="98"/>
    </row>
    <row r="27" spans="1:9" s="83" customFormat="1" ht="17.25" customHeight="1">
      <c r="A27" s="141"/>
      <c r="B27" s="137"/>
      <c r="C27" s="137"/>
      <c r="D27" s="137"/>
      <c r="E27" s="137"/>
      <c r="F27" s="97"/>
      <c r="G27" s="98"/>
    </row>
    <row r="28" spans="1:9" s="83" customFormat="1" ht="17.25" customHeight="1">
      <c r="A28" s="122"/>
      <c r="B28" s="142"/>
      <c r="C28" s="137"/>
      <c r="D28" s="137"/>
      <c r="E28" s="137"/>
      <c r="F28" s="97"/>
      <c r="G28" s="98"/>
      <c r="H28" s="140"/>
      <c r="I28" s="140"/>
    </row>
    <row r="29" spans="1:9" s="83" customFormat="1" ht="17.25" customHeight="1">
      <c r="A29" s="122"/>
      <c r="B29" s="137"/>
      <c r="C29" s="137"/>
      <c r="D29" s="137"/>
      <c r="E29" s="137"/>
      <c r="F29" s="97"/>
      <c r="G29" s="98"/>
    </row>
    <row r="30" spans="1:9" s="83" customFormat="1" ht="17.25" customHeight="1">
      <c r="A30" s="141"/>
      <c r="B30" s="142"/>
      <c r="C30" s="142"/>
      <c r="D30" s="142"/>
      <c r="E30" s="142"/>
      <c r="F30" s="97"/>
      <c r="G30" s="98"/>
      <c r="I30" s="140"/>
    </row>
    <row r="31" spans="1:9" s="83" customFormat="1" ht="17.25" customHeight="1">
      <c r="A31" s="141" t="s">
        <v>1902</v>
      </c>
      <c r="B31" s="142"/>
      <c r="C31" s="142"/>
      <c r="D31" s="142"/>
      <c r="E31" s="142"/>
      <c r="F31" s="97"/>
      <c r="G31" s="98"/>
      <c r="I31" s="140"/>
    </row>
    <row r="32" spans="1:9" s="83" customFormat="1" ht="17.25" customHeight="1">
      <c r="A32" s="143" t="s">
        <v>1907</v>
      </c>
      <c r="B32" s="142">
        <f>SUM(B4:B21)</f>
        <v>87243</v>
      </c>
      <c r="C32" s="142">
        <f t="shared" ref="C32:E32" si="0">SUM(C4:C21)</f>
        <v>0</v>
      </c>
      <c r="D32" s="142">
        <f t="shared" si="0"/>
        <v>66355</v>
      </c>
      <c r="E32" s="142">
        <f t="shared" si="0"/>
        <v>55112</v>
      </c>
      <c r="F32" s="97"/>
      <c r="G32" s="98">
        <v>0.83056288147087631</v>
      </c>
      <c r="I32" s="140"/>
    </row>
    <row r="33" spans="1:12" s="83" customFormat="1" ht="17.25" customHeight="1">
      <c r="A33" s="119"/>
      <c r="B33" s="137"/>
      <c r="C33" s="137"/>
      <c r="D33" s="137"/>
      <c r="E33" s="137"/>
      <c r="F33" s="97"/>
      <c r="G33" s="98"/>
      <c r="H33" s="140"/>
      <c r="I33" s="145"/>
    </row>
    <row r="34" spans="1:12" s="83" customFormat="1" ht="17.25" customHeight="1">
      <c r="A34" s="122" t="s">
        <v>1908</v>
      </c>
      <c r="B34" s="137">
        <v>3137</v>
      </c>
      <c r="C34" s="137"/>
      <c r="D34" s="138">
        <f>SUM(D35:D36)</f>
        <v>18143</v>
      </c>
      <c r="E34" s="137">
        <v>11666</v>
      </c>
      <c r="F34" s="97"/>
      <c r="G34" s="98">
        <v>0.64300281100148815</v>
      </c>
    </row>
    <row r="35" spans="1:12" s="83" customFormat="1" ht="17.25" customHeight="1">
      <c r="A35" s="122" t="s">
        <v>1909</v>
      </c>
      <c r="B35" s="137"/>
      <c r="C35" s="137"/>
      <c r="D35" s="137">
        <v>2370</v>
      </c>
      <c r="E35" s="137">
        <v>11666</v>
      </c>
      <c r="F35" s="97"/>
      <c r="G35" s="98">
        <v>4.9223628691983121</v>
      </c>
    </row>
    <row r="36" spans="1:12" s="83" customFormat="1" ht="17.25" customHeight="1">
      <c r="A36" s="121" t="s">
        <v>1910</v>
      </c>
      <c r="B36" s="137">
        <v>3137</v>
      </c>
      <c r="C36" s="137"/>
      <c r="D36" s="137">
        <v>15773</v>
      </c>
      <c r="E36" s="137">
        <v>15773</v>
      </c>
      <c r="F36" s="97"/>
      <c r="G36" s="98">
        <v>1</v>
      </c>
      <c r="I36" s="146"/>
    </row>
    <row r="37" spans="1:12" s="83" customFormat="1" ht="17.25" customHeight="1">
      <c r="A37" s="121" t="s">
        <v>1911</v>
      </c>
      <c r="B37" s="137"/>
      <c r="C37" s="137"/>
      <c r="D37" s="137"/>
      <c r="E37" s="137"/>
      <c r="F37" s="97"/>
      <c r="G37" s="98"/>
    </row>
    <row r="38" spans="1:12" s="83" customFormat="1" ht="17.25" customHeight="1">
      <c r="A38" s="121" t="s">
        <v>1912</v>
      </c>
      <c r="B38" s="137"/>
      <c r="C38" s="137"/>
      <c r="D38" s="139">
        <v>95274</v>
      </c>
      <c r="E38" s="137">
        <v>106557</v>
      </c>
      <c r="F38" s="97"/>
      <c r="G38" s="98">
        <v>1.1184268530763901</v>
      </c>
    </row>
    <row r="39" spans="1:12" s="83" customFormat="1" ht="17.25" customHeight="1">
      <c r="A39" s="121" t="s">
        <v>1913</v>
      </c>
      <c r="B39" s="137"/>
      <c r="C39" s="137"/>
      <c r="D39" s="137"/>
      <c r="E39" s="137"/>
      <c r="F39" s="97"/>
      <c r="G39" s="98"/>
      <c r="I39" s="147"/>
      <c r="L39" s="147"/>
    </row>
    <row r="40" spans="1:12" s="83" customFormat="1" ht="17.25" customHeight="1">
      <c r="A40" s="118" t="s">
        <v>1914</v>
      </c>
      <c r="B40" s="142">
        <f>B32+B34+B38</f>
        <v>90380</v>
      </c>
      <c r="C40" s="142">
        <f t="shared" ref="C40:D40" si="1">C32+C34+C38</f>
        <v>0</v>
      </c>
      <c r="D40" s="142">
        <f t="shared" si="1"/>
        <v>179772</v>
      </c>
      <c r="E40" s="142">
        <f>E32+E34+E36+E37+E38</f>
        <v>189108</v>
      </c>
      <c r="F40" s="97"/>
      <c r="G40" s="98">
        <v>1.0519324477671717</v>
      </c>
    </row>
    <row r="41" spans="1:12" ht="55.5" customHeight="1">
      <c r="A41" s="324"/>
      <c r="B41" s="324"/>
      <c r="C41" s="324"/>
      <c r="D41" s="324"/>
      <c r="E41" s="324"/>
      <c r="F41" s="324"/>
      <c r="G41" s="324"/>
    </row>
    <row r="42" spans="1:12" ht="37.5" customHeight="1">
      <c r="A42" s="324"/>
      <c r="B42" s="324"/>
      <c r="C42" s="324"/>
      <c r="D42" s="324"/>
      <c r="E42" s="324"/>
      <c r="F42" s="324"/>
      <c r="G42" s="324"/>
    </row>
    <row r="43" spans="1:12" ht="36" customHeight="1">
      <c r="A43" s="324"/>
      <c r="B43" s="324"/>
      <c r="C43" s="324"/>
      <c r="D43" s="324"/>
      <c r="E43" s="324"/>
      <c r="F43" s="324"/>
      <c r="G43" s="324"/>
    </row>
    <row r="44" spans="1:12" ht="20.100000000000001" customHeight="1"/>
    <row r="45" spans="1:12" ht="20.100000000000001" customHeight="1"/>
    <row r="46" spans="1:12" ht="20.100000000000001" customHeight="1"/>
    <row r="47" spans="1:12" ht="20.100000000000001" customHeight="1"/>
    <row r="48" spans="1:12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4">
    <mergeCell ref="A1:G1"/>
    <mergeCell ref="A41:G41"/>
    <mergeCell ref="A42:G42"/>
    <mergeCell ref="A43:G43"/>
  </mergeCells>
  <phoneticPr fontId="44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0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30</vt:i4>
      </vt:variant>
    </vt:vector>
  </HeadingPairs>
  <TitlesOfParts>
    <vt:vector size="54" baseType="lpstr">
      <vt:lpstr>目录</vt:lpstr>
      <vt:lpstr>2017年随州市（州）一般公共预算收入情况表</vt:lpstr>
      <vt:lpstr>2017年本级一般公共预算收入情况表</vt:lpstr>
      <vt:lpstr>2017年随州市（州）一般公共预算支出情况表</vt:lpstr>
      <vt:lpstr>2017年本级一般公共预算</vt:lpstr>
      <vt:lpstr>2017年本级专项转移支付情况表</vt:lpstr>
      <vt:lpstr>2017年随州市政府一般债务限额余额表  </vt:lpstr>
      <vt:lpstr>2017年随州市（州）政府性基金收入情况表</vt:lpstr>
      <vt:lpstr>2017年本级政府性基金收入情况表</vt:lpstr>
      <vt:lpstr>2017年随州市（州）政府性基金支出情况表</vt:lpstr>
      <vt:lpstr>2017年本级政府性基金支出情况表</vt:lpstr>
      <vt:lpstr>2017年本级政府性基金专项转移支付情况表 </vt:lpstr>
      <vt:lpstr>2017年随州市政府专项债务限额余额表 </vt:lpstr>
      <vt:lpstr>2017年随州市（州）国有资本经营收入情况表</vt:lpstr>
      <vt:lpstr>2017年本级国有资本经营收入情况表</vt:lpstr>
      <vt:lpstr>2017年随州市（州）国有资本经营支出情况表</vt:lpstr>
      <vt:lpstr>2017年本级国有资本经营支出情况表</vt:lpstr>
      <vt:lpstr>2017年本级国有资本经营专项转移支付情况表</vt:lpstr>
      <vt:lpstr>2017年随州市市（州）社会保障基金收入情况表</vt:lpstr>
      <vt:lpstr>2017年本级社会保障基金收入情况表</vt:lpstr>
      <vt:lpstr>2017年随州市市（州）社会保障基金支出情况表</vt:lpstr>
      <vt:lpstr>2017年本级社会保障基金支出情况表</vt:lpstr>
      <vt:lpstr>2017年随州市市（州）财政收入情况表</vt:lpstr>
      <vt:lpstr>2017年随州市市（州）财政支出情况表</vt:lpstr>
      <vt:lpstr>'2017年本级社会保障基金收入情况表'!Print_Area</vt:lpstr>
      <vt:lpstr>'2017年本级社会保障基金支出情况表'!Print_Area</vt:lpstr>
      <vt:lpstr>'2017年本级一般公共预算'!Print_Area</vt:lpstr>
      <vt:lpstr>'2017年本级一般公共预算收入情况表'!Print_Area</vt:lpstr>
      <vt:lpstr>'2017年本级政府性基金收入情况表'!Print_Area</vt:lpstr>
      <vt:lpstr>'2017年本级政府性基金支出情况表'!Print_Area</vt:lpstr>
      <vt:lpstr>'2017年随州市（州）国有资本经营支出情况表'!Print_Area</vt:lpstr>
      <vt:lpstr>'2017年随州市（州）一般公共预算收入情况表'!Print_Area</vt:lpstr>
      <vt:lpstr>'2017年随州市（州）一般公共预算支出情况表'!Print_Area</vt:lpstr>
      <vt:lpstr>'2017年随州市（州）政府性基金收入情况表'!Print_Area</vt:lpstr>
      <vt:lpstr>'2017年随州市（州）政府性基金支出情况表'!Print_Area</vt:lpstr>
      <vt:lpstr>'2017年随州市市（州）财政收入情况表'!Print_Area</vt:lpstr>
      <vt:lpstr>'2017年随州市市（州）财政支出情况表'!Print_Area</vt:lpstr>
      <vt:lpstr>'2017年随州市市（州）社会保障基金支出情况表'!Print_Area</vt:lpstr>
      <vt:lpstr>'2017年随州市政府一般债务限额余额表  '!Print_Area</vt:lpstr>
      <vt:lpstr>'2017年随州市政府专项债务限额余额表 '!Print_Area</vt:lpstr>
      <vt:lpstr>'2017年本级国有资本经营收入情况表'!Print_Titles</vt:lpstr>
      <vt:lpstr>'2017年本级社会保障基金收入情况表'!Print_Titles</vt:lpstr>
      <vt:lpstr>'2017年本级一般公共预算'!Print_Titles</vt:lpstr>
      <vt:lpstr>'2017年本级一般公共预算收入情况表'!Print_Titles</vt:lpstr>
      <vt:lpstr>'2017年本级政府性基金收入情况表'!Print_Titles</vt:lpstr>
      <vt:lpstr>'2017年本级政府性基金支出情况表'!Print_Titles</vt:lpstr>
      <vt:lpstr>'2017年本级专项转移支付情况表'!Print_Titles</vt:lpstr>
      <vt:lpstr>'2017年随州市（州）一般公共预算支出情况表'!Print_Titles</vt:lpstr>
      <vt:lpstr>'2017年随州市（州）政府性基金收入情况表'!Print_Titles</vt:lpstr>
      <vt:lpstr>'2017年随州市（州）政府性基金支出情况表'!Print_Titles</vt:lpstr>
      <vt:lpstr>'2017年随州市市（州）社会保障基金收入情况表'!Print_Titles</vt:lpstr>
      <vt:lpstr>'2017年随州市市（州）社会保障基金支出情况表'!Print_Titles</vt:lpstr>
      <vt:lpstr>'2017年随州市政府一般债务限额余额表  '!Print_Titles</vt:lpstr>
      <vt:lpstr>'2017年随州市政府专项债务限额余额表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屈浩/预算处（编审中心）/湖北省财政厅</dc:creator>
  <cp:lastModifiedBy>Administrator</cp:lastModifiedBy>
  <cp:lastPrinted>2018-11-05T08:12:51Z</cp:lastPrinted>
  <dcterms:created xsi:type="dcterms:W3CDTF">2018-06-12T00:49:00Z</dcterms:created>
  <dcterms:modified xsi:type="dcterms:W3CDTF">2018-11-22T02:48:40Z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